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35" windowHeight="10890"/>
  </bookViews>
  <sheets>
    <sheet name="Разделы, подразделы" sheetId="1" r:id="rId1"/>
  </sheets>
  <externalReferences>
    <externalReference r:id="rId2"/>
  </externalReferences>
  <definedNames>
    <definedName name="А">#REF!</definedName>
    <definedName name="_xlnm.Print_Area" localSheetId="0">'Разделы, подразделы'!$A$1:$H$600</definedName>
  </definedNames>
  <calcPr calcId="124519"/>
</workbook>
</file>

<file path=xl/calcChain.xml><?xml version="1.0" encoding="utf-8"?>
<calcChain xmlns="http://schemas.openxmlformats.org/spreadsheetml/2006/main">
  <c r="H597" i="1"/>
  <c r="G597"/>
  <c r="G596" s="1"/>
  <c r="G595" s="1"/>
  <c r="F597"/>
  <c r="H596"/>
  <c r="H595" s="1"/>
  <c r="F596"/>
  <c r="F595" s="1"/>
  <c r="H593"/>
  <c r="H590" s="1"/>
  <c r="H589" s="1"/>
  <c r="H588" s="1"/>
  <c r="H587" s="1"/>
  <c r="G593"/>
  <c r="F593"/>
  <c r="H591"/>
  <c r="G591"/>
  <c r="G590" s="1"/>
  <c r="G589" s="1"/>
  <c r="G588" s="1"/>
  <c r="G587" s="1"/>
  <c r="F591"/>
  <c r="F590"/>
  <c r="F589" s="1"/>
  <c r="F588" s="1"/>
  <c r="H585"/>
  <c r="H584" s="1"/>
  <c r="H583" s="1"/>
  <c r="H582" s="1"/>
  <c r="H581" s="1"/>
  <c r="G585"/>
  <c r="F585"/>
  <c r="F584" s="1"/>
  <c r="F583" s="1"/>
  <c r="F582" s="1"/>
  <c r="F581" s="1"/>
  <c r="G584"/>
  <c r="G583" s="1"/>
  <c r="G582" s="1"/>
  <c r="G581" s="1"/>
  <c r="F580"/>
  <c r="H579"/>
  <c r="G579"/>
  <c r="F579"/>
  <c r="H577"/>
  <c r="G577"/>
  <c r="G575" s="1"/>
  <c r="F577"/>
  <c r="H575"/>
  <c r="F575"/>
  <c r="H573"/>
  <c r="G573"/>
  <c r="F573"/>
  <c r="H572"/>
  <c r="H571" s="1"/>
  <c r="H570" s="1"/>
  <c r="H569" s="1"/>
  <c r="G572"/>
  <c r="F572"/>
  <c r="F571" s="1"/>
  <c r="F570" s="1"/>
  <c r="F569" s="1"/>
  <c r="G571"/>
  <c r="H567"/>
  <c r="G567"/>
  <c r="F567"/>
  <c r="H565"/>
  <c r="G565"/>
  <c r="G564" s="1"/>
  <c r="F565"/>
  <c r="H564"/>
  <c r="F564"/>
  <c r="H562"/>
  <c r="G562"/>
  <c r="G561" s="1"/>
  <c r="G560" s="1"/>
  <c r="G559" s="1"/>
  <c r="F562"/>
  <c r="H561"/>
  <c r="H560" s="1"/>
  <c r="H559" s="1"/>
  <c r="F561"/>
  <c r="F560" s="1"/>
  <c r="F559" s="1"/>
  <c r="H556"/>
  <c r="G556"/>
  <c r="G555" s="1"/>
  <c r="G554" s="1"/>
  <c r="G553" s="1"/>
  <c r="F556"/>
  <c r="H555"/>
  <c r="H554" s="1"/>
  <c r="H553" s="1"/>
  <c r="F555"/>
  <c r="F554" s="1"/>
  <c r="F553" s="1"/>
  <c r="F551"/>
  <c r="H550"/>
  <c r="H549" s="1"/>
  <c r="H548" s="1"/>
  <c r="G550"/>
  <c r="F550"/>
  <c r="F549" s="1"/>
  <c r="F548" s="1"/>
  <c r="G549"/>
  <c r="G548" s="1"/>
  <c r="H547"/>
  <c r="G547"/>
  <c r="G546" s="1"/>
  <c r="G545" s="1"/>
  <c r="G544" s="1"/>
  <c r="F547"/>
  <c r="H546"/>
  <c r="H545" s="1"/>
  <c r="H544" s="1"/>
  <c r="F546"/>
  <c r="F545" s="1"/>
  <c r="F544" s="1"/>
  <c r="H542"/>
  <c r="G542"/>
  <c r="G541" s="1"/>
  <c r="G540" s="1"/>
  <c r="F542"/>
  <c r="H541"/>
  <c r="H540" s="1"/>
  <c r="F541"/>
  <c r="F540" s="1"/>
  <c r="H538"/>
  <c r="H537" s="1"/>
  <c r="H536" s="1"/>
  <c r="H535" s="1"/>
  <c r="G538"/>
  <c r="F538"/>
  <c r="F537" s="1"/>
  <c r="F536" s="1"/>
  <c r="F535" s="1"/>
  <c r="G537"/>
  <c r="G536" s="1"/>
  <c r="G535" s="1"/>
  <c r="H530"/>
  <c r="H529" s="1"/>
  <c r="H528" s="1"/>
  <c r="H527" s="1"/>
  <c r="G530"/>
  <c r="F530"/>
  <c r="F529" s="1"/>
  <c r="F528" s="1"/>
  <c r="F527" s="1"/>
  <c r="G529"/>
  <c r="G528" s="1"/>
  <c r="G527" s="1"/>
  <c r="H525"/>
  <c r="H524" s="1"/>
  <c r="G525"/>
  <c r="F525"/>
  <c r="F524" s="1"/>
  <c r="G524"/>
  <c r="H520"/>
  <c r="H519" s="1"/>
  <c r="H518" s="1"/>
  <c r="H517" s="1"/>
  <c r="G520"/>
  <c r="F520"/>
  <c r="F519" s="1"/>
  <c r="F518" s="1"/>
  <c r="F517" s="1"/>
  <c r="G519"/>
  <c r="G518" s="1"/>
  <c r="G517" s="1"/>
  <c r="H515"/>
  <c r="G515"/>
  <c r="F515"/>
  <c r="H513"/>
  <c r="G513"/>
  <c r="G512" s="1"/>
  <c r="F513"/>
  <c r="H512"/>
  <c r="F512"/>
  <c r="H510"/>
  <c r="G510"/>
  <c r="F510"/>
  <c r="H507"/>
  <c r="G507"/>
  <c r="F507"/>
  <c r="H505"/>
  <c r="G505"/>
  <c r="F505"/>
  <c r="H503"/>
  <c r="H502" s="1"/>
  <c r="H501" s="1"/>
  <c r="H500" s="1"/>
  <c r="G503"/>
  <c r="F503"/>
  <c r="F502" s="1"/>
  <c r="F501" s="1"/>
  <c r="F500" s="1"/>
  <c r="G502"/>
  <c r="G501" s="1"/>
  <c r="G500" s="1"/>
  <c r="H497"/>
  <c r="H496" s="1"/>
  <c r="G497"/>
  <c r="F497"/>
  <c r="F496" s="1"/>
  <c r="G496"/>
  <c r="H494"/>
  <c r="H493" s="1"/>
  <c r="G494"/>
  <c r="F494"/>
  <c r="F493" s="1"/>
  <c r="G493"/>
  <c r="H491"/>
  <c r="H490" s="1"/>
  <c r="G491"/>
  <c r="F491"/>
  <c r="F490" s="1"/>
  <c r="G490"/>
  <c r="G486" s="1"/>
  <c r="G485" s="1"/>
  <c r="H488"/>
  <c r="H487" s="1"/>
  <c r="G488"/>
  <c r="F488"/>
  <c r="F487" s="1"/>
  <c r="G487"/>
  <c r="H483"/>
  <c r="H482" s="1"/>
  <c r="H481" s="1"/>
  <c r="H480" s="1"/>
  <c r="G483"/>
  <c r="F483"/>
  <c r="F482" s="1"/>
  <c r="F481" s="1"/>
  <c r="F480" s="1"/>
  <c r="G482"/>
  <c r="G481" s="1"/>
  <c r="G480" s="1"/>
  <c r="H478"/>
  <c r="H477" s="1"/>
  <c r="H476" s="1"/>
  <c r="G478"/>
  <c r="F478"/>
  <c r="F477" s="1"/>
  <c r="F476" s="1"/>
  <c r="G477"/>
  <c r="G476" s="1"/>
  <c r="H473"/>
  <c r="G473"/>
  <c r="G472" s="1"/>
  <c r="F473"/>
  <c r="H472"/>
  <c r="F472"/>
  <c r="H469"/>
  <c r="G469"/>
  <c r="G468" s="1"/>
  <c r="F469"/>
  <c r="H468"/>
  <c r="H467" s="1"/>
  <c r="F468"/>
  <c r="F467" s="1"/>
  <c r="H465"/>
  <c r="G465"/>
  <c r="F465"/>
  <c r="H463"/>
  <c r="G463"/>
  <c r="G460" s="1"/>
  <c r="G459" s="1"/>
  <c r="G458" s="1"/>
  <c r="F463"/>
  <c r="H461"/>
  <c r="H460" s="1"/>
  <c r="H459" s="1"/>
  <c r="H458" s="1"/>
  <c r="G461"/>
  <c r="F461"/>
  <c r="F460" s="1"/>
  <c r="F459" s="1"/>
  <c r="F458" s="1"/>
  <c r="H455"/>
  <c r="H454" s="1"/>
  <c r="G455"/>
  <c r="F455"/>
  <c r="F454" s="1"/>
  <c r="G454"/>
  <c r="H452"/>
  <c r="H451" s="1"/>
  <c r="G452"/>
  <c r="F452"/>
  <c r="F451" s="1"/>
  <c r="G451"/>
  <c r="H450"/>
  <c r="H449" s="1"/>
  <c r="G450"/>
  <c r="F450"/>
  <c r="F449" s="1"/>
  <c r="G449"/>
  <c r="H447"/>
  <c r="G447"/>
  <c r="F447"/>
  <c r="H446"/>
  <c r="G446"/>
  <c r="G445" s="1"/>
  <c r="G444" s="1"/>
  <c r="G443" s="1"/>
  <c r="G442" s="1"/>
  <c r="F446"/>
  <c r="H445"/>
  <c r="F445"/>
  <c r="H440"/>
  <c r="G440"/>
  <c r="F440"/>
  <c r="F439"/>
  <c r="H438"/>
  <c r="H437" s="1"/>
  <c r="H436" s="1"/>
  <c r="G438"/>
  <c r="F438"/>
  <c r="F437" s="1"/>
  <c r="F436" s="1"/>
  <c r="G437"/>
  <c r="G436" s="1"/>
  <c r="H434"/>
  <c r="G434"/>
  <c r="G433" s="1"/>
  <c r="G432" s="1"/>
  <c r="F434"/>
  <c r="H433"/>
  <c r="H432" s="1"/>
  <c r="F433"/>
  <c r="F432" s="1"/>
  <c r="H430"/>
  <c r="H429" s="1"/>
  <c r="G430"/>
  <c r="F430"/>
  <c r="F429" s="1"/>
  <c r="G429"/>
  <c r="H428"/>
  <c r="H427" s="1"/>
  <c r="H426" s="1"/>
  <c r="G428"/>
  <c r="G427"/>
  <c r="F427"/>
  <c r="F426" s="1"/>
  <c r="G426"/>
  <c r="H424"/>
  <c r="H423" s="1"/>
  <c r="G424"/>
  <c r="F424"/>
  <c r="F423" s="1"/>
  <c r="G423"/>
  <c r="H421"/>
  <c r="H420" s="1"/>
  <c r="G421"/>
  <c r="F421"/>
  <c r="F420" s="1"/>
  <c r="G420"/>
  <c r="H419"/>
  <c r="H418" s="1"/>
  <c r="H417" s="1"/>
  <c r="G419"/>
  <c r="F419"/>
  <c r="F418" s="1"/>
  <c r="F417" s="1"/>
  <c r="G418"/>
  <c r="G417" s="1"/>
  <c r="H415"/>
  <c r="G415"/>
  <c r="F415"/>
  <c r="F414"/>
  <c r="F413" s="1"/>
  <c r="H413"/>
  <c r="G413"/>
  <c r="H412"/>
  <c r="H411" s="1"/>
  <c r="G412"/>
  <c r="F412"/>
  <c r="F411" s="1"/>
  <c r="G411"/>
  <c r="H409"/>
  <c r="G409"/>
  <c r="F409"/>
  <c r="H407"/>
  <c r="G407"/>
  <c r="G406" s="1"/>
  <c r="F407"/>
  <c r="H406"/>
  <c r="F406"/>
  <c r="H404"/>
  <c r="G404"/>
  <c r="F404"/>
  <c r="H402"/>
  <c r="G402"/>
  <c r="F402"/>
  <c r="H396"/>
  <c r="H395" s="1"/>
  <c r="G396"/>
  <c r="F396"/>
  <c r="F395" s="1"/>
  <c r="G395"/>
  <c r="H393"/>
  <c r="H392" s="1"/>
  <c r="G393"/>
  <c r="F393"/>
  <c r="F392" s="1"/>
  <c r="G392"/>
  <c r="F391"/>
  <c r="F390" s="1"/>
  <c r="H390"/>
  <c r="G390"/>
  <c r="G387" s="1"/>
  <c r="G386" s="1"/>
  <c r="G385" s="1"/>
  <c r="H388"/>
  <c r="H387" s="1"/>
  <c r="G388"/>
  <c r="F388"/>
  <c r="H383"/>
  <c r="G383"/>
  <c r="F383"/>
  <c r="H381"/>
  <c r="G381"/>
  <c r="G380" s="1"/>
  <c r="F381"/>
  <c r="H380"/>
  <c r="F380"/>
  <c r="G379"/>
  <c r="F379"/>
  <c r="F377" s="1"/>
  <c r="F376" s="1"/>
  <c r="H377"/>
  <c r="G377"/>
  <c r="G376" s="1"/>
  <c r="H376"/>
  <c r="G373"/>
  <c r="F373"/>
  <c r="F372" s="1"/>
  <c r="H372"/>
  <c r="G372"/>
  <c r="H370"/>
  <c r="H369" s="1"/>
  <c r="G370"/>
  <c r="F370"/>
  <c r="G369"/>
  <c r="F368"/>
  <c r="F367" s="1"/>
  <c r="F366" s="1"/>
  <c r="H367"/>
  <c r="G367"/>
  <c r="G366" s="1"/>
  <c r="H366"/>
  <c r="H365" s="1"/>
  <c r="H363"/>
  <c r="H362" s="1"/>
  <c r="G363"/>
  <c r="F363"/>
  <c r="F362" s="1"/>
  <c r="G362"/>
  <c r="H360"/>
  <c r="G360"/>
  <c r="F360"/>
  <c r="H359"/>
  <c r="G359"/>
  <c r="G358" s="1"/>
  <c r="G357" s="1"/>
  <c r="G356" s="1"/>
  <c r="F359"/>
  <c r="H358"/>
  <c r="H357" s="1"/>
  <c r="H356" s="1"/>
  <c r="F358"/>
  <c r="F357" s="1"/>
  <c r="F356" s="1"/>
  <c r="F351" s="1"/>
  <c r="H354"/>
  <c r="G354"/>
  <c r="G353" s="1"/>
  <c r="G352" s="1"/>
  <c r="F354"/>
  <c r="H353"/>
  <c r="H352" s="1"/>
  <c r="F353"/>
  <c r="F352" s="1"/>
  <c r="H348"/>
  <c r="G348"/>
  <c r="G347" s="1"/>
  <c r="G346" s="1"/>
  <c r="F348"/>
  <c r="H347"/>
  <c r="H346" s="1"/>
  <c r="F347"/>
  <c r="F346" s="1"/>
  <c r="H345"/>
  <c r="H344" s="1"/>
  <c r="H343" s="1"/>
  <c r="H342" s="1"/>
  <c r="G344"/>
  <c r="G343" s="1"/>
  <c r="G342" s="1"/>
  <c r="F344"/>
  <c r="F343"/>
  <c r="F342" s="1"/>
  <c r="F341"/>
  <c r="F340" s="1"/>
  <c r="F339" s="1"/>
  <c r="H340"/>
  <c r="G340"/>
  <c r="G339" s="1"/>
  <c r="H339"/>
  <c r="G338"/>
  <c r="G337" s="1"/>
  <c r="G334" s="1"/>
  <c r="H337"/>
  <c r="F337"/>
  <c r="F336"/>
  <c r="H335"/>
  <c r="H334" s="1"/>
  <c r="G335"/>
  <c r="F335"/>
  <c r="F334" s="1"/>
  <c r="H331"/>
  <c r="H330" s="1"/>
  <c r="H329" s="1"/>
  <c r="H328" s="1"/>
  <c r="G331"/>
  <c r="F331"/>
  <c r="F330" s="1"/>
  <c r="F329" s="1"/>
  <c r="F328" s="1"/>
  <c r="G330"/>
  <c r="G329" s="1"/>
  <c r="H326"/>
  <c r="H325" s="1"/>
  <c r="G326"/>
  <c r="F326"/>
  <c r="F325" s="1"/>
  <c r="G325"/>
  <c r="G323"/>
  <c r="G322" s="1"/>
  <c r="F323"/>
  <c r="H322"/>
  <c r="F322"/>
  <c r="G321"/>
  <c r="F321"/>
  <c r="F320" s="1"/>
  <c r="F319" s="1"/>
  <c r="H320"/>
  <c r="G320"/>
  <c r="H319"/>
  <c r="F318"/>
  <c r="H317"/>
  <c r="H316" s="1"/>
  <c r="H315" s="1"/>
  <c r="G317"/>
  <c r="F317"/>
  <c r="F316" s="1"/>
  <c r="F315" s="1"/>
  <c r="G316"/>
  <c r="H313"/>
  <c r="G313"/>
  <c r="G312" s="1"/>
  <c r="G311" s="1"/>
  <c r="F313"/>
  <c r="H312"/>
  <c r="H311" s="1"/>
  <c r="F312"/>
  <c r="F311" s="1"/>
  <c r="H309"/>
  <c r="H308" s="1"/>
  <c r="H307" s="1"/>
  <c r="H306" s="1"/>
  <c r="G309"/>
  <c r="F309"/>
  <c r="F308" s="1"/>
  <c r="F307" s="1"/>
  <c r="F306" s="1"/>
  <c r="G308"/>
  <c r="G307" s="1"/>
  <c r="G306" s="1"/>
  <c r="H304"/>
  <c r="G304"/>
  <c r="F304"/>
  <c r="H302"/>
  <c r="G302"/>
  <c r="G301" s="1"/>
  <c r="F302"/>
  <c r="H301"/>
  <c r="F301"/>
  <c r="H298"/>
  <c r="G298"/>
  <c r="G297" s="1"/>
  <c r="G296" s="1"/>
  <c r="G295" s="1"/>
  <c r="F298"/>
  <c r="H297"/>
  <c r="H296" s="1"/>
  <c r="H295" s="1"/>
  <c r="F297"/>
  <c r="F296" s="1"/>
  <c r="F295" s="1"/>
  <c r="H294"/>
  <c r="G294"/>
  <c r="G293" s="1"/>
  <c r="G290" s="1"/>
  <c r="F294"/>
  <c r="H293"/>
  <c r="H290" s="1"/>
  <c r="F293"/>
  <c r="H291"/>
  <c r="G291"/>
  <c r="F291"/>
  <c r="F290"/>
  <c r="H288"/>
  <c r="G288"/>
  <c r="G287" s="1"/>
  <c r="F288"/>
  <c r="H287"/>
  <c r="F287"/>
  <c r="H285"/>
  <c r="G285"/>
  <c r="G284" s="1"/>
  <c r="F285"/>
  <c r="H284"/>
  <c r="F284"/>
  <c r="H282"/>
  <c r="G282"/>
  <c r="G281" s="1"/>
  <c r="F282"/>
  <c r="H281"/>
  <c r="H280" s="1"/>
  <c r="F281"/>
  <c r="F280" s="1"/>
  <c r="H278"/>
  <c r="H277" s="1"/>
  <c r="H276" s="1"/>
  <c r="H275" s="1"/>
  <c r="G278"/>
  <c r="F278"/>
  <c r="F277" s="1"/>
  <c r="F276" s="1"/>
  <c r="F275" s="1"/>
  <c r="G277"/>
  <c r="G276" s="1"/>
  <c r="G275" s="1"/>
  <c r="H272"/>
  <c r="G272"/>
  <c r="F272"/>
  <c r="H269"/>
  <c r="G269"/>
  <c r="G268" s="1"/>
  <c r="F269"/>
  <c r="H268"/>
  <c r="F268"/>
  <c r="H267"/>
  <c r="G267"/>
  <c r="G266" s="1"/>
  <c r="F267"/>
  <c r="H266"/>
  <c r="F266"/>
  <c r="H265"/>
  <c r="G265"/>
  <c r="G264" s="1"/>
  <c r="G260" s="1"/>
  <c r="G259" s="1"/>
  <c r="G258" s="1"/>
  <c r="F265"/>
  <c r="H264"/>
  <c r="F264"/>
  <c r="F262"/>
  <c r="H261"/>
  <c r="H260" s="1"/>
  <c r="H259" s="1"/>
  <c r="H258" s="1"/>
  <c r="G261"/>
  <c r="F261"/>
  <c r="F260" s="1"/>
  <c r="F259" s="1"/>
  <c r="F258" s="1"/>
  <c r="H256"/>
  <c r="H255" s="1"/>
  <c r="H254" s="1"/>
  <c r="G256"/>
  <c r="F256"/>
  <c r="F255" s="1"/>
  <c r="F254" s="1"/>
  <c r="G255"/>
  <c r="G254" s="1"/>
  <c r="H252"/>
  <c r="G252"/>
  <c r="G251" s="1"/>
  <c r="G250" s="1"/>
  <c r="G249" s="1"/>
  <c r="G248" s="1"/>
  <c r="F252"/>
  <c r="H251"/>
  <c r="H250" s="1"/>
  <c r="H249" s="1"/>
  <c r="H248" s="1"/>
  <c r="F251"/>
  <c r="F250" s="1"/>
  <c r="F249" s="1"/>
  <c r="F248" s="1"/>
  <c r="H244"/>
  <c r="H243" s="1"/>
  <c r="H242" s="1"/>
  <c r="G244"/>
  <c r="F244"/>
  <c r="F243" s="1"/>
  <c r="F242" s="1"/>
  <c r="G243"/>
  <c r="G242" s="1"/>
  <c r="H240"/>
  <c r="G240"/>
  <c r="F240"/>
  <c r="H238"/>
  <c r="H237" s="1"/>
  <c r="G238"/>
  <c r="F238"/>
  <c r="F237" s="1"/>
  <c r="G237"/>
  <c r="H236"/>
  <c r="H235" s="1"/>
  <c r="G236"/>
  <c r="F236"/>
  <c r="F235" s="1"/>
  <c r="G235"/>
  <c r="H233"/>
  <c r="H232" s="1"/>
  <c r="G233"/>
  <c r="F233"/>
  <c r="F232" s="1"/>
  <c r="G232"/>
  <c r="H230"/>
  <c r="H229" s="1"/>
  <c r="G230"/>
  <c r="F230"/>
  <c r="F229" s="1"/>
  <c r="G229"/>
  <c r="H226"/>
  <c r="H225" s="1"/>
  <c r="H224" s="1"/>
  <c r="H223" s="1"/>
  <c r="G226"/>
  <c r="F226"/>
  <c r="F225" s="1"/>
  <c r="F224" s="1"/>
  <c r="F223" s="1"/>
  <c r="G225"/>
  <c r="G224" s="1"/>
  <c r="G223" s="1"/>
  <c r="H221"/>
  <c r="H220" s="1"/>
  <c r="H219" s="1"/>
  <c r="G221"/>
  <c r="F221"/>
  <c r="F220" s="1"/>
  <c r="F219" s="1"/>
  <c r="G220"/>
  <c r="G219" s="1"/>
  <c r="H215"/>
  <c r="G215"/>
  <c r="F215"/>
  <c r="H214"/>
  <c r="H213" s="1"/>
  <c r="G214"/>
  <c r="F214"/>
  <c r="F213" s="1"/>
  <c r="G213"/>
  <c r="H211"/>
  <c r="H210" s="1"/>
  <c r="G211"/>
  <c r="F211"/>
  <c r="F210" s="1"/>
  <c r="G210"/>
  <c r="H207"/>
  <c r="H206" s="1"/>
  <c r="H205" s="1"/>
  <c r="H204" s="1"/>
  <c r="G207"/>
  <c r="F207"/>
  <c r="F206" s="1"/>
  <c r="F205" s="1"/>
  <c r="F204" s="1"/>
  <c r="G206"/>
  <c r="G205" s="1"/>
  <c r="G204" s="1"/>
  <c r="H202"/>
  <c r="G202"/>
  <c r="F202"/>
  <c r="H200"/>
  <c r="G200"/>
  <c r="F200"/>
  <c r="F198"/>
  <c r="F196" s="1"/>
  <c r="F195" s="1"/>
  <c r="H196"/>
  <c r="G196"/>
  <c r="G195" s="1"/>
  <c r="H195"/>
  <c r="H193"/>
  <c r="G193"/>
  <c r="G192" s="1"/>
  <c r="G191" s="1"/>
  <c r="F193"/>
  <c r="H192"/>
  <c r="H191" s="1"/>
  <c r="F192"/>
  <c r="F191" s="1"/>
  <c r="H189"/>
  <c r="H188" s="1"/>
  <c r="H187" s="1"/>
  <c r="H186" s="1"/>
  <c r="G189"/>
  <c r="F189"/>
  <c r="F188" s="1"/>
  <c r="F187" s="1"/>
  <c r="F186" s="1"/>
  <c r="G188"/>
  <c r="G187" s="1"/>
  <c r="G186" s="1"/>
  <c r="H184"/>
  <c r="H183" s="1"/>
  <c r="H182" s="1"/>
  <c r="G184"/>
  <c r="F184"/>
  <c r="F183" s="1"/>
  <c r="F182" s="1"/>
  <c r="G183"/>
  <c r="G182" s="1"/>
  <c r="H180"/>
  <c r="G180"/>
  <c r="F180"/>
  <c r="H178"/>
  <c r="H177" s="1"/>
  <c r="H176" s="1"/>
  <c r="G178"/>
  <c r="F178"/>
  <c r="F177" s="1"/>
  <c r="F176" s="1"/>
  <c r="G177"/>
  <c r="G176" s="1"/>
  <c r="H173"/>
  <c r="G173"/>
  <c r="F173"/>
  <c r="H171"/>
  <c r="H169" s="1"/>
  <c r="H168" s="1"/>
  <c r="H167" s="1"/>
  <c r="G171"/>
  <c r="F171"/>
  <c r="F169" s="1"/>
  <c r="F168" s="1"/>
  <c r="F167" s="1"/>
  <c r="G169"/>
  <c r="G168" s="1"/>
  <c r="G167" s="1"/>
  <c r="H165"/>
  <c r="H164" s="1"/>
  <c r="H163" s="1"/>
  <c r="G165"/>
  <c r="F165"/>
  <c r="F164" s="1"/>
  <c r="F163" s="1"/>
  <c r="G164"/>
  <c r="G163" s="1"/>
  <c r="H161"/>
  <c r="G161"/>
  <c r="G160" s="1"/>
  <c r="F161"/>
  <c r="H160"/>
  <c r="F160"/>
  <c r="H158"/>
  <c r="G158"/>
  <c r="F158"/>
  <c r="H156"/>
  <c r="H155" s="1"/>
  <c r="H154" s="1"/>
  <c r="H153" s="1"/>
  <c r="G156"/>
  <c r="F156"/>
  <c r="F155" s="1"/>
  <c r="F154" s="1"/>
  <c r="F153" s="1"/>
  <c r="G155"/>
  <c r="H151"/>
  <c r="H150" s="1"/>
  <c r="G151"/>
  <c r="F151"/>
  <c r="F150" s="1"/>
  <c r="G150"/>
  <c r="H148"/>
  <c r="H147" s="1"/>
  <c r="H146" s="1"/>
  <c r="G148"/>
  <c r="F148"/>
  <c r="F147" s="1"/>
  <c r="F146" s="1"/>
  <c r="G147"/>
  <c r="G146" s="1"/>
  <c r="H144"/>
  <c r="G144"/>
  <c r="G143" s="1"/>
  <c r="F144"/>
  <c r="H143"/>
  <c r="F143"/>
  <c r="H141"/>
  <c r="G141"/>
  <c r="G140" s="1"/>
  <c r="G139" s="1"/>
  <c r="F141"/>
  <c r="H140"/>
  <c r="H139" s="1"/>
  <c r="F140"/>
  <c r="F139" s="1"/>
  <c r="H137"/>
  <c r="H136" s="1"/>
  <c r="H135" s="1"/>
  <c r="H134" s="1"/>
  <c r="G137"/>
  <c r="F137"/>
  <c r="F136" s="1"/>
  <c r="F135" s="1"/>
  <c r="F134" s="1"/>
  <c r="G136"/>
  <c r="G135" s="1"/>
  <c r="G134" s="1"/>
  <c r="H132"/>
  <c r="G132"/>
  <c r="F132"/>
  <c r="H130"/>
  <c r="G130"/>
  <c r="F130"/>
  <c r="F126" s="1"/>
  <c r="H127"/>
  <c r="H126" s="1"/>
  <c r="G127"/>
  <c r="F127"/>
  <c r="G126"/>
  <c r="H123"/>
  <c r="H122" s="1"/>
  <c r="G123"/>
  <c r="F123"/>
  <c r="F122" s="1"/>
  <c r="G122"/>
  <c r="H119"/>
  <c r="H118" s="1"/>
  <c r="G119"/>
  <c r="F119"/>
  <c r="F118" s="1"/>
  <c r="G118"/>
  <c r="H115"/>
  <c r="G115"/>
  <c r="F115"/>
  <c r="H112"/>
  <c r="G112"/>
  <c r="F112"/>
  <c r="H110"/>
  <c r="G110"/>
  <c r="F110"/>
  <c r="H108"/>
  <c r="G108"/>
  <c r="F108"/>
  <c r="H107"/>
  <c r="H106" s="1"/>
  <c r="H105" s="1"/>
  <c r="H104" s="1"/>
  <c r="G107"/>
  <c r="F107"/>
  <c r="F106" s="1"/>
  <c r="F105" s="1"/>
  <c r="F104" s="1"/>
  <c r="G106"/>
  <c r="G105" s="1"/>
  <c r="G104" s="1"/>
  <c r="H102"/>
  <c r="H101" s="1"/>
  <c r="H100" s="1"/>
  <c r="H99" s="1"/>
  <c r="G102"/>
  <c r="F102"/>
  <c r="F101" s="1"/>
  <c r="F100" s="1"/>
  <c r="F99" s="1"/>
  <c r="G101"/>
  <c r="G100" s="1"/>
  <c r="G99" s="1"/>
  <c r="H96"/>
  <c r="H95" s="1"/>
  <c r="G96"/>
  <c r="F96"/>
  <c r="F95" s="1"/>
  <c r="G95"/>
  <c r="H93"/>
  <c r="G93"/>
  <c r="F93"/>
  <c r="H91"/>
  <c r="G91"/>
  <c r="F91"/>
  <c r="H90"/>
  <c r="H89" s="1"/>
  <c r="H88" s="1"/>
  <c r="G90"/>
  <c r="F90"/>
  <c r="F89" s="1"/>
  <c r="F88" s="1"/>
  <c r="G89"/>
  <c r="G88" s="1"/>
  <c r="H86"/>
  <c r="G86"/>
  <c r="G85" s="1"/>
  <c r="F86"/>
  <c r="H85"/>
  <c r="F85"/>
  <c r="H82"/>
  <c r="G82"/>
  <c r="G81" s="1"/>
  <c r="F82"/>
  <c r="H81"/>
  <c r="F81"/>
  <c r="F79"/>
  <c r="H78"/>
  <c r="H77" s="1"/>
  <c r="G78"/>
  <c r="F78"/>
  <c r="F77" s="1"/>
  <c r="G77"/>
  <c r="H75"/>
  <c r="H74" s="1"/>
  <c r="H73" s="1"/>
  <c r="G75"/>
  <c r="F75"/>
  <c r="F74" s="1"/>
  <c r="F73" s="1"/>
  <c r="G74"/>
  <c r="G73" s="1"/>
  <c r="H70"/>
  <c r="G70"/>
  <c r="G69" s="1"/>
  <c r="G68" s="1"/>
  <c r="F70"/>
  <c r="H69"/>
  <c r="H68" s="1"/>
  <c r="F69"/>
  <c r="F68" s="1"/>
  <c r="H65"/>
  <c r="H64" s="1"/>
  <c r="H63" s="1"/>
  <c r="H62" s="1"/>
  <c r="G65"/>
  <c r="F65"/>
  <c r="F64" s="1"/>
  <c r="F63" s="1"/>
  <c r="F62" s="1"/>
  <c r="G64"/>
  <c r="G63" s="1"/>
  <c r="G62" s="1"/>
  <c r="H60"/>
  <c r="G60"/>
  <c r="F60"/>
  <c r="H59"/>
  <c r="G59"/>
  <c r="G58" s="1"/>
  <c r="F59"/>
  <c r="H58"/>
  <c r="F58"/>
  <c r="H56"/>
  <c r="G56"/>
  <c r="G55" s="1"/>
  <c r="F56"/>
  <c r="H55"/>
  <c r="F55"/>
  <c r="G53"/>
  <c r="F53"/>
  <c r="H52"/>
  <c r="G52"/>
  <c r="G51" s="1"/>
  <c r="G50" s="1"/>
  <c r="G49" s="1"/>
  <c r="G48" s="1"/>
  <c r="F52"/>
  <c r="H51"/>
  <c r="H50" s="1"/>
  <c r="H49" s="1"/>
  <c r="H48" s="1"/>
  <c r="F51"/>
  <c r="F50" s="1"/>
  <c r="F49" s="1"/>
  <c r="F48" s="1"/>
  <c r="H45"/>
  <c r="H44" s="1"/>
  <c r="H43" s="1"/>
  <c r="H42" s="1"/>
  <c r="G45"/>
  <c r="F45"/>
  <c r="F44" s="1"/>
  <c r="F43" s="1"/>
  <c r="F42" s="1"/>
  <c r="G44"/>
  <c r="G43" s="1"/>
  <c r="G42" s="1"/>
  <c r="H40"/>
  <c r="G40"/>
  <c r="F40"/>
  <c r="H38"/>
  <c r="G38"/>
  <c r="G37" s="1"/>
  <c r="F38"/>
  <c r="H37"/>
  <c r="F37"/>
  <c r="H35"/>
  <c r="G35"/>
  <c r="G34" s="1"/>
  <c r="F35"/>
  <c r="H34"/>
  <c r="F34"/>
  <c r="H31"/>
  <c r="G31"/>
  <c r="G30" s="1"/>
  <c r="G29" s="1"/>
  <c r="G28" s="1"/>
  <c r="F31"/>
  <c r="H30"/>
  <c r="H29" s="1"/>
  <c r="H28" s="1"/>
  <c r="F30"/>
  <c r="F29" s="1"/>
  <c r="F28" s="1"/>
  <c r="H25"/>
  <c r="G25"/>
  <c r="G24" s="1"/>
  <c r="G23" s="1"/>
  <c r="F25"/>
  <c r="H24"/>
  <c r="H23" s="1"/>
  <c r="F24"/>
  <c r="F23" s="1"/>
  <c r="H20"/>
  <c r="H19" s="1"/>
  <c r="H18" s="1"/>
  <c r="H17" s="1"/>
  <c r="G20"/>
  <c r="F20"/>
  <c r="F19" s="1"/>
  <c r="F18" s="1"/>
  <c r="F17" s="1"/>
  <c r="G19"/>
  <c r="G18" s="1"/>
  <c r="G17" s="1"/>
  <c r="H15"/>
  <c r="H14" s="1"/>
  <c r="H13" s="1"/>
  <c r="G15"/>
  <c r="F15"/>
  <c r="F14" s="1"/>
  <c r="F13" s="1"/>
  <c r="G14"/>
  <c r="G13" s="1"/>
  <c r="H11"/>
  <c r="H600" s="1"/>
  <c r="G11"/>
  <c r="G600" s="1"/>
  <c r="F11"/>
  <c r="F600" s="1"/>
  <c r="G154" l="1"/>
  <c r="G153" s="1"/>
  <c r="H351"/>
  <c r="G365"/>
  <c r="F369"/>
  <c r="F387"/>
  <c r="F386" s="1"/>
  <c r="F385" s="1"/>
  <c r="F401"/>
  <c r="F400" s="1"/>
  <c r="F399" s="1"/>
  <c r="F444"/>
  <c r="F443" s="1"/>
  <c r="F442" s="1"/>
  <c r="G467"/>
  <c r="F486"/>
  <c r="F485" s="1"/>
  <c r="G319"/>
  <c r="G315" s="1"/>
  <c r="G328"/>
  <c r="G351"/>
  <c r="F365"/>
  <c r="H386"/>
  <c r="H385" s="1"/>
  <c r="G401"/>
  <c r="G400" s="1"/>
  <c r="G399" s="1"/>
  <c r="H486"/>
  <c r="H485" s="1"/>
  <c r="G280"/>
  <c r="H401"/>
  <c r="H400" s="1"/>
  <c r="H399" s="1"/>
  <c r="H444"/>
  <c r="H443" s="1"/>
  <c r="H442" s="1"/>
  <c r="G570"/>
  <c r="G569" s="1"/>
  <c r="F587"/>
</calcChain>
</file>

<file path=xl/sharedStrings.xml><?xml version="1.0" encoding="utf-8"?>
<sst xmlns="http://schemas.openxmlformats.org/spreadsheetml/2006/main" count="2503" uniqueCount="571">
  <si>
    <t>Распределение бюджетных ассигнований по разделам, подразделам классификации расходов бюджетов  на 2024 год и плановый период 2025 и 2026 годов</t>
  </si>
  <si>
    <t>(тыс.рублей)</t>
  </si>
  <si>
    <t>Наименование</t>
  </si>
  <si>
    <t>РЗ</t>
  </si>
  <si>
    <t>ПР</t>
  </si>
  <si>
    <t>КЦСР</t>
  </si>
  <si>
    <t>КВР</t>
  </si>
  <si>
    <t>2024 год</t>
  </si>
  <si>
    <t>2025 год</t>
  </si>
  <si>
    <t>2026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</si>
  <si>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</si>
  <si>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</si>
  <si>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</si>
  <si>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</si>
  <si>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органов муниципальной власти</t>
  </si>
  <si>
    <t>91 0 00 00000</t>
  </si>
  <si>
    <t>Глава муниципального образования</t>
  </si>
  <si>
    <t>91 1 00 00000</t>
  </si>
  <si>
    <t>Расходы на обеспечение функций муниципальных органов</t>
  </si>
  <si>
    <t>91 1 00 00190</t>
  </si>
  <si>
    <t>Расходы на выплаты персоналу государственных (муниципальных) органов</t>
  </si>
  <si>
    <t>120</t>
  </si>
  <si>
    <t>Муниципальная программа "Совершенствование муниципального управления в Нюксенском муниципальном районе на 2020-2024 годы"</t>
  </si>
  <si>
    <t>05 0 00 00000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</si>
  <si>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районе на 2020-2024 годы"</t>
  </si>
  <si>
    <t>05 4 00 00000</t>
  </si>
  <si>
    <t>Основное мероприятие "Поощрение муниципальной управленческой команды Нюксенского муниципального района"</t>
  </si>
  <si>
    <t>05 4 02 00000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</si>
  <si>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</si>
  <si>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</si>
  <si>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</si>
  <si>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</si>
  <si>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представительных  органов муниципальной власти</t>
  </si>
  <si>
    <t>92 0 00 00000</t>
  </si>
  <si>
    <t>92 0 00 00190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</si>
  <si>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</si>
  <si>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</si>
  <si>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</si>
  <si>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</si>
  <si>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Функционирование Правительства Российской Федерации, высших исполнительных органов государственной власти субъектов РФ, местных администраций</t>
  </si>
  <si>
    <t>04</t>
  </si>
  <si>
    <t>Резервные фонды</t>
  </si>
  <si>
    <t>70 0 00 00000</t>
  </si>
  <si>
    <t>Резервные фонды местных администраций</t>
  </si>
  <si>
    <t>70 5 00 00000</t>
  </si>
  <si>
    <t>Иные закупки товаров, работ и услуг для государственных (муниципальных) нужд</t>
  </si>
  <si>
    <t>Межбюджетные трансферты из бюджетов сельских поселений района</t>
  </si>
  <si>
    <t>98 0 00 00000</t>
  </si>
  <si>
    <t>Выполнение полномочий сельских поселений по осуществлению муниципального заказа</t>
  </si>
  <si>
    <t>98 0 00 85030</t>
  </si>
  <si>
    <t>Выполнение полномочий сельских поселений по правовому обеспечению деятельности органов местного самоуправления</t>
  </si>
  <si>
    <t>98 0 00 85050</t>
  </si>
  <si>
    <t>Муниципальная программа "Социальная поддержка граждан и социально ориентированных некоммерческих организаций Нюксенского муниципального района на 2021-2030 годы"</t>
  </si>
  <si>
    <t>01 0 00 00000</t>
  </si>
  <si>
    <t>Подпрограмма "Социальная поддержка граждан Нюксенского муниципального района на 2021-2030 годы"</t>
  </si>
  <si>
    <t>01 1 00 00000</t>
  </si>
  <si>
    <t>Основное мероприятие "Обеспечение организации и осуществления органами местного самоуправления деятельности по опеке и попечительству"</t>
  </si>
  <si>
    <t>01 1 01 00000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</si>
  <si>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</si>
  <si>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01 1 01 72310</t>
  </si>
  <si>
    <t>Муниципальная программа  "Совершенствование муниципального управления в Нюксенском муниципальном районе на 2020-2024 годы"</t>
  </si>
  <si>
    <t>Основное мероприятие "Обеспечение деятельности администрации района"</t>
  </si>
  <si>
    <t>05 4 01 00000</t>
  </si>
  <si>
    <t>05 4 01 00190</t>
  </si>
  <si>
    <t>Реализация расходных обязательств в части обеспечения выплаты заработной платы работникам муниципальных учреждений</t>
  </si>
  <si>
    <t>05 4 01 70030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</si>
  <si>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</si>
  <si>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05 4 01 72190</t>
  </si>
  <si>
    <t>Муниципальная программа "Обеспечение профилактики правонарушений, безопасности населения и территории Нюксенского муниципального района в 2021-2025 годах"</t>
  </si>
  <si>
    <t>09 0 00 00000</t>
  </si>
  <si>
    <t>Подпрограмма "Профилактика преступлений и иных правонарушений"</t>
  </si>
  <si>
    <t>09 1 00 00000</t>
  </si>
  <si>
    <t>Основное мероприятие "Осуществление отдельных государственных полномочий "</t>
  </si>
  <si>
    <t>09 1 05 00000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</si>
  <si>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</si>
  <si>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09 1 05 72310</t>
  </si>
  <si>
    <t>Муниципальная программа "Охрана окружающей среды и обеспечение экологической безопасности Нюксенского муниципального района на 2021-2025 годы"</t>
  </si>
  <si>
    <t>10 0 00 00000</t>
  </si>
  <si>
    <t>Основное мероприятие "Предотвращение загрязнения окружающей среды отходами производства и потребления"</t>
  </si>
  <si>
    <t>10 2 00 00000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</si>
  <si>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</si>
  <si>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10 2 00 72310</t>
  </si>
  <si>
    <t>Муниципальная программа "Информатизация Нюксенского муниципального района на 2021-2025 годы"</t>
  </si>
  <si>
    <t>18 0 00 00000</t>
  </si>
  <si>
    <t>Основное мероприятие " Повышение открытости и доступности информации о деятельности органов местного самоуправления, предоставляемых государственных и муниципальных услугах"</t>
  </si>
  <si>
    <t>18 1 00 00000</t>
  </si>
  <si>
    <t>Реализация мероприятий по развитию информационного общества</t>
  </si>
  <si>
    <t>18 1 00 20320</t>
  </si>
  <si>
    <t>Основное мероприятие "Развитие сетевой и серверной инфраструктуры органов исполнительной муниципальной власти района"</t>
  </si>
  <si>
    <t>18 2 00 00000</t>
  </si>
  <si>
    <t>Реализация мероприятий, направленных на развитие сетевой и серверной инфраструктуры органов исполнительной муниципальной власти района</t>
  </si>
  <si>
    <t>18 2 00 20330</t>
  </si>
  <si>
    <t>Судебная система</t>
  </si>
  <si>
    <t>05</t>
  </si>
  <si>
    <t>Осуществление отдельных государственных полномочий</t>
  </si>
  <si>
    <t>78 0 00 00000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</si>
  <si>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</si>
  <si>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78 0 00 51200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</si>
  <si>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</si>
  <si>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</si>
  <si>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(тарифов)"</t>
  </si>
  <si>
    <t>78 0 00 72310</t>
  </si>
  <si>
    <t>91 0 00 00190</t>
  </si>
  <si>
    <t>91 0 00 55490</t>
  </si>
  <si>
    <t>Выполнение полномочий сельских поселений по осуществлению внешнего муниципального финансового контроля</t>
  </si>
  <si>
    <t>98 0 00 85010</t>
  </si>
  <si>
    <t>Муниципальная программа "Управление муниципальными финансами Нюксенского муниципального района на 2021-2025 годы"</t>
  </si>
  <si>
    <t>15 0 00 00000</t>
  </si>
  <si>
    <t>Основное мероприятие "Обеспечение деятельности финансового управления администрации района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районного бюджета"</t>
  </si>
  <si>
    <t>15 4 00 00000</t>
  </si>
  <si>
    <t>15 4 00 00190</t>
  </si>
  <si>
    <t>Выполнение полномочий сельских поселений по внутреннему муниципальному финансовому контролю</t>
  </si>
  <si>
    <t>15 4 00 85020</t>
  </si>
  <si>
    <t>Выполнение полномочий сельских поселений по составлению и рассмотрению проекта бюджета, утверждению и исполнению бюджета, осуществлению контроля за его исполнением, составлению и утверждению отчета об исполнении бюджета</t>
  </si>
  <si>
    <t>15 4 00 85040</t>
  </si>
  <si>
    <t>98 0 00 85040</t>
  </si>
  <si>
    <t>Мероприятия, направленные на повышение квалификационного уровня муниципальных служащих</t>
  </si>
  <si>
    <t>15 4 00 20800</t>
  </si>
  <si>
    <t>11</t>
  </si>
  <si>
    <t>Резервные средства</t>
  </si>
  <si>
    <t>870</t>
  </si>
  <si>
    <t>Другие общегосударственные вопросы</t>
  </si>
  <si>
    <t>13</t>
  </si>
  <si>
    <t>Иные выплаты населению за счет средств резервного фонда</t>
  </si>
  <si>
    <t>360</t>
  </si>
  <si>
    <t>Реализация муниципальных функций, связанных с решением вопросов местного значения</t>
  </si>
  <si>
    <t>97 0 00 00000</t>
  </si>
  <si>
    <t>Мероприятия, связанные с градостроительной деятельностью района</t>
  </si>
  <si>
    <t>97 0 00 21140</t>
  </si>
  <si>
    <t>Иные межбюджетные трансферты</t>
  </si>
  <si>
    <t>540</t>
  </si>
  <si>
    <t>Мероприятия, связанные с выполнением работ по мобилизационной подготовке</t>
  </si>
  <si>
    <t>97 0 00 21170</t>
  </si>
  <si>
    <t>Осуществление отдельных государственных полномочий в соответствии с законом области от 10 апреля 2020 года № 4687-ОЗ "О наделении органов местного самоуправления Вологодской области отдельными государственными полномочиями по подготовке и проведению Всероссийской переписи населения 2020 года"</t>
  </si>
  <si>
    <t>97 0 00 54690</t>
  </si>
  <si>
    <t xml:space="preserve">Основное мероприятие "Обеспечение мер социальной поддержки отдельным категориям граждан и предоставление иных социальных выплат"
</t>
  </si>
  <si>
    <t>01 1 02 00000</t>
  </si>
  <si>
    <t>Ежемесячное денежное вознаграждение лицам, удостоенным звания "Почетный гражданин Нюксенского муниципального района"</t>
  </si>
  <si>
    <t>01 1 02 80020</t>
  </si>
  <si>
    <t xml:space="preserve">Публичные нормативные выплаты гражданам несоциального характера
</t>
  </si>
  <si>
    <t>330</t>
  </si>
  <si>
    <t>Подпрограмма "Поддержка социально-ориентированных некоммерческих организаций Нюксенского муниципального района на 2021-2030 годы"</t>
  </si>
  <si>
    <t>01 2 00 00000</t>
  </si>
  <si>
    <t>Основное мероприятие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</si>
  <si>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</si>
  <si>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</si>
  <si>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</si>
  <si>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</si>
  <si>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630</t>
  </si>
  <si>
    <t>Основное мероприятие "Организация свободного времени и культурного досуга и меры по укреплению здоровья граждан пожилого возраста  "</t>
  </si>
  <si>
    <t>01 2 02 00000</t>
  </si>
  <si>
    <t>01 2 02 25150</t>
  </si>
  <si>
    <t>Муниципальная программа  "Здоровье нюксян на 2019-2025 годы"</t>
  </si>
  <si>
    <t>02 0 00 00000</t>
  </si>
  <si>
    <t>Основное мероприятие "Формирование здорового образа жизни населения района"</t>
  </si>
  <si>
    <t>02 1 00 00000</t>
  </si>
  <si>
    <t>Реализация мероприятий, направленных на формирование здорового образа жизни населения района</t>
  </si>
  <si>
    <t>02 1 00 29070</t>
  </si>
  <si>
    <t xml:space="preserve">Субсидии бюджетным учреждениям </t>
  </si>
  <si>
    <t>610</t>
  </si>
  <si>
    <t>Основное мероприятие "Реализация мероприятий, направленных на развитие кадрового потенциала в области здравоохранения"</t>
  </si>
  <si>
    <t>16 2 00 00000</t>
  </si>
  <si>
    <t>Реализация мероприятий, направленных на развитие кадрового потенциала</t>
  </si>
  <si>
    <t>16 2 00 29030</t>
  </si>
  <si>
    <t>Подпрограмма "Развитие кадрового потенциала в Нюксенском муниципальном районе"</t>
  </si>
  <si>
    <t>05 1 00 00000</t>
  </si>
  <si>
    <t>Основное мероприятие "Привлечение квалифицированных специалистов на территорию района"</t>
  </si>
  <si>
    <t>05 1 01 00000</t>
  </si>
  <si>
    <t>Ежемесячная денежная выплата студентам, заключившим договора с администрацией района</t>
  </si>
  <si>
    <t>05 1 01 80800</t>
  </si>
  <si>
    <t>Мероприятия, направленные на стимулирование кадров</t>
  </si>
  <si>
    <t>22 1 01 20810</t>
  </si>
  <si>
    <t>Основное мероприятие "Совершенствование и повышение профессионального уровня кадров"</t>
  </si>
  <si>
    <t>05 1 02 00000</t>
  </si>
  <si>
    <t xml:space="preserve">Мероприятия, направленные на повышение квалификационного уровня </t>
  </si>
  <si>
    <t>05 1 02 20800</t>
  </si>
  <si>
    <t>Подпрограмма "Обеспечение защиты прав и законных интересов граждан, общества от угроз, связанных с коррупцией"</t>
  </si>
  <si>
    <t>05 2 00 00000</t>
  </si>
  <si>
    <t>Основное мероприятие "Организация правового просвещения и правового информирования граждан по вопросам противодействия коррупции"</t>
  </si>
  <si>
    <t>05 2 01 00000</t>
  </si>
  <si>
    <t>Мероприятия по противодействию коррупции</t>
  </si>
  <si>
    <t>05 2 01 20240</t>
  </si>
  <si>
    <t>Подпрограмма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</si>
  <si>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05 3 00 00000</t>
  </si>
  <si>
    <t>Основное мероприятие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района"</t>
  </si>
  <si>
    <t>05 3 01 00000</t>
  </si>
  <si>
    <t>Расходы на обеспечение деятельности (оказание услуг) муниципальных учреждений</t>
  </si>
  <si>
    <t>05 3 01 00590</t>
  </si>
  <si>
    <t>Расходы на выплаты персоналу казенных учреждений</t>
  </si>
  <si>
    <t>110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</si>
  <si>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</si>
  <si>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05 3 01 72250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</si>
  <si>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районе на 2019-2030 годы"</t>
  </si>
  <si>
    <t>Членский взнос в ассоциацию муниципальных образований</t>
  </si>
  <si>
    <t>05 4 01 21010</t>
  </si>
  <si>
    <t>Членский взнос в ассоциацию "Здоровые города, районы и поселки"</t>
  </si>
  <si>
    <t>05 4 01 21020</t>
  </si>
  <si>
    <t>Муниципальная программа "Развитие культуры и туризма Нюксенского муниципального района на 2021-2025 годы"</t>
  </si>
  <si>
    <t>06 0 00 00000</t>
  </si>
  <si>
    <t>Основное мероприятие "Развитие туристического потенциала в Нюксенском муниципальном районе"</t>
  </si>
  <si>
    <t>06 6 00 00000</t>
  </si>
  <si>
    <t>Учреждения культуры</t>
  </si>
  <si>
    <t>06 6 00 01590</t>
  </si>
  <si>
    <t>Субсидии бюджетным учреждениям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</si>
  <si>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</si>
  <si>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09 3 00 00000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</si>
  <si>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</si>
  <si>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09 3 01 00000</t>
  </si>
  <si>
    <t>Мероприятия по информационному обеспечению (публикация статей по проблемам подростковой преступности, наркомании и токсикомании среди молодежи, пропаганде здорового образа жизни подростков и молодежи, их ориентации на духовные ценности)</t>
  </si>
  <si>
    <t>09 3 01 23090</t>
  </si>
  <si>
    <t>Членский взнос в НП "Сообщество финансистов России"</t>
  </si>
  <si>
    <t>15 4 00 20820</t>
  </si>
  <si>
    <t>Основное мероприятие "Организация работы казенного учреждения "Межведомственная централизованная бухгалтерия Нюксенского муниципального района"</t>
  </si>
  <si>
    <t>15 5 00 00000</t>
  </si>
  <si>
    <t>15 5 00 00590</t>
  </si>
  <si>
    <t>15 5 00 70030</t>
  </si>
  <si>
    <t>Выполнение полномочий сельских поселений по исполнению местного бюджета в части ведения  бюджетного (бухгалтерского) и составления отчетности</t>
  </si>
  <si>
    <t>15 5 00 85070</t>
  </si>
  <si>
    <t>Муниципальная программа "Совершенствование системы управления и распоряжения земельно-имущественным комплексом района на 2021-2025 годы"</t>
  </si>
  <si>
    <t>16 0 00 00000</t>
  </si>
  <si>
    <t>Основное мероприятие "Содержание имущества, находящегося в муниципальной собственности"</t>
  </si>
  <si>
    <t>Мероприятия в сфере управления и распоряжения имуществом, земельными ресурсами</t>
  </si>
  <si>
    <t>16 2 00 20500</t>
  </si>
  <si>
    <t xml:space="preserve">Исполнение судебных актов
</t>
  </si>
  <si>
    <t>830</t>
  </si>
  <si>
    <t>Основное мероприятие "Комплекс работ в области управления земельными ресурсами"</t>
  </si>
  <si>
    <t>16 3 00 00000</t>
  </si>
  <si>
    <t>16 3 00 20500</t>
  </si>
  <si>
    <t>Мероприятия, направленные на проведение комплексных кадастровых работ</t>
  </si>
  <si>
    <t>16 3 00 L5110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</si>
  <si>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</si>
  <si>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</si>
  <si>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</si>
  <si>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</si>
  <si>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</si>
  <si>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</si>
  <si>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</si>
  <si>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района на 2019-2030 годы"</t>
  </si>
  <si>
    <t>03 0 00 00000</t>
  </si>
  <si>
    <t>Основное мероприятие "Профилактика и предупреждение дорожно-транспортных происшествий с участием детей"</t>
  </si>
  <si>
    <t>03 1 00 00000</t>
  </si>
  <si>
    <t>Мероприятия по профилактике дорожно-транспортных происшествий</t>
  </si>
  <si>
    <t>03 1 00 23070</t>
  </si>
  <si>
    <t>Основное мероприятие "Воссоздание института социальной профилактики и вовлечение общественности в предупреждение правонарушений"</t>
  </si>
  <si>
    <t>09 1 01 00000</t>
  </si>
  <si>
    <t>Мероприятия по профилактики преступлений и иных правонарушений</t>
  </si>
  <si>
    <t>09 1 01 23060</t>
  </si>
  <si>
    <t>Иные выплаты населению</t>
  </si>
  <si>
    <t>Основное мероприятие "Профилактика правонарушений несовершеннолетних и молодежи"</t>
  </si>
  <si>
    <t>09 1 02 00000</t>
  </si>
  <si>
    <t>09 1 02 23060</t>
  </si>
  <si>
    <t>Основное мероприятие "Предупреждение терроризма и экстремизма"</t>
  </si>
  <si>
    <t>09 1 03 00000</t>
  </si>
  <si>
    <t>09 1 03 23060</t>
  </si>
  <si>
    <t>Внедрение и (или) эксплуатация аппаратно-программного комплекса "Безопасный город"</t>
  </si>
  <si>
    <t>09 1 03 S1060</t>
  </si>
  <si>
    <t>Основное мероприятие "Обеспечение социальной адаптации и реабилитации лиц, отбывших наказание в местах лишения свободы"</t>
  </si>
  <si>
    <t>09 1 04 00000</t>
  </si>
  <si>
    <t>09 1 04 23060</t>
  </si>
  <si>
    <t>НАЦИОНАЛЬНАЯ ЭКОНОМИКА</t>
  </si>
  <si>
    <t>Общеэкономические вопросы</t>
  </si>
  <si>
    <t>Муниципальная программа "Содействие занятости населения Нюксенского муниципального района на 2021-2025 годы"</t>
  </si>
  <si>
    <t>13 0 00 00000</t>
  </si>
  <si>
    <t>Основное мероприятие "Создание рабочих мест для организации временного трудоустройства несовершеннолетних граждан"</t>
  </si>
  <si>
    <t>13 1 00 00000</t>
  </si>
  <si>
    <t xml:space="preserve">Мероприятия по содействию занятости населения </t>
  </si>
  <si>
    <t>13 1 00 24010</t>
  </si>
  <si>
    <t>Транспорт</t>
  </si>
  <si>
    <t>08</t>
  </si>
  <si>
    <t>07 2 02 60620</t>
  </si>
  <si>
    <t>Муниципальная программа "Дорожная сеть и транспортное обслуживание в 2021-2025 годах"</t>
  </si>
  <si>
    <t>11 0 00 00000</t>
  </si>
  <si>
    <t>Подпрограмма "Транспортное обслуживание населения"</t>
  </si>
  <si>
    <t>11 2 00 00000</t>
  </si>
  <si>
    <t>Основное мероприятие "Муниципальная поддержка  транспортных организаций"</t>
  </si>
  <si>
    <t>11 2 01 00000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</si>
  <si>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</si>
  <si>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11 2 01 S1370</t>
  </si>
  <si>
    <t>Дорожное хозяйство (дорожные фонды)</t>
  </si>
  <si>
    <t>Основное мероприятие  "Безопасность дорожного движения"</t>
  </si>
  <si>
    <t>03 2 00 00000</t>
  </si>
  <si>
    <t>03 2 00 23070</t>
  </si>
  <si>
    <t>Подпрограмма "Автомобильные дороги"</t>
  </si>
  <si>
    <t>11 1 00 00000</t>
  </si>
  <si>
    <t>Основное мероприятие "Ремонт и капитальный ремонт автомобильных дорог и искусственных сооружений"</t>
  </si>
  <si>
    <t>11 1 01 00000</t>
  </si>
  <si>
    <t>Выполнение работ по ремонту и капитальному ремонту автомобильных дорог и искусственных сооружений</t>
  </si>
  <si>
    <t>11 1 01 41300</t>
  </si>
  <si>
    <t>Осуществление дорожной деятельности в отношении автомобильных дорог общего пользования местного значения за счет бюджетных ассигнований Дорожного фонда Вологодской области в рамках подпрограммы "Автомобильные дороги" государственной программы "Дорожная сеть и транспортное обслуживание в 2021-2025 годах"</t>
  </si>
  <si>
    <t>11 1 01 S1350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</si>
  <si>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за счет бюджетных ассигнований Дорожного фонда Вологодской области в рамках подпрограммы "Автомобильные дороги" государственной программы "Дорожная сеть и транспортное обслуживание в 2021-2025 годах"</t>
  </si>
  <si>
    <t>11 1 01 S1360</t>
  </si>
  <si>
    <t>Основное мероприятие "Содержание автомобильных дорог и искусственных сооружений"</t>
  </si>
  <si>
    <t>11 1 02 00000</t>
  </si>
  <si>
    <t xml:space="preserve">Выполнение работ по содержанию автомобильных дорог и  искусственных сооружений
</t>
  </si>
  <si>
    <t>11 1 02 41200</t>
  </si>
  <si>
    <t>11 1 02 S1350</t>
  </si>
  <si>
    <t>Другие вопросы в области национальной экономики</t>
  </si>
  <si>
    <t>12</t>
  </si>
  <si>
    <t>Муниципальная программа "Развитие малого и среднего предпринимательства в Нюксенском муниципальном районе на 2021-2025 годы"</t>
  </si>
  <si>
    <t>14 0 00 00000</t>
  </si>
  <si>
    <t>Основное мероприятие "Создание условий для малого и среднего предпринимательства, направленных на формирование положительного образа предпринимателя, популяризации роли предпринимательства"</t>
  </si>
  <si>
    <t>14 1 00 00000</t>
  </si>
  <si>
    <t>Мероприятия по популяризации роли предпринимательства</t>
  </si>
  <si>
    <t>14 1 00 20450</t>
  </si>
  <si>
    <t>Основное мероприятие "Повышение инвестиционной привлекательности Нюксенского муниципального района"</t>
  </si>
  <si>
    <t>14 2 00 00000</t>
  </si>
  <si>
    <t>Мероприятия, направленные на повышение инвестиционной привлекательности района</t>
  </si>
  <si>
    <t>14 2 00 20460</t>
  </si>
  <si>
    <t>Основное мероприятие "Развитие малого  предпринимательства (грантовая поддержка)"</t>
  </si>
  <si>
    <t>14 3 00 00000</t>
  </si>
  <si>
    <t xml:space="preserve">Грантовая поддержка субъектов малого  предпринимательства </t>
  </si>
  <si>
    <t>14 3 00 20470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</si>
  <si>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</si>
  <si>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</si>
  <si>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</si>
  <si>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14 4 00 00000</t>
  </si>
  <si>
    <t>Приобретение специализированного автотранспорта для развития мобильной  торговли в малонаселенных и труднодоступных населенных пунктах</t>
  </si>
  <si>
    <t>14 4 00</t>
  </si>
  <si>
    <t>Развитие мобильной торговли в малонаселенных и труднодоступных населенных пунктах</t>
  </si>
  <si>
    <t>14 4 00 S1250</t>
  </si>
  <si>
    <t>Основное мероприятие "Обеспечение деятельности комитета по управлению имуществом администрации Нюксенского муниципального района"</t>
  </si>
  <si>
    <t>16 1 00 00000</t>
  </si>
  <si>
    <t>16 1 00 00190</t>
  </si>
  <si>
    <t>Осуществление отдельных государственных полномочий в соответствии с законом области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</si>
  <si>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16 3 00 72300</t>
  </si>
  <si>
    <t>ЖИЛИЩНО-КОММУНАЛЬНОЕ ХОЗЯЙСТВО</t>
  </si>
  <si>
    <t>Жилищное хозяйство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</si>
  <si>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района на 2021-2025 годы"</t>
  </si>
  <si>
    <t>12 0 00 00000</t>
  </si>
  <si>
    <t>Подпрограмма "Энергосбережение и повышение энергетической эффективности на территории Нюксенского района"</t>
  </si>
  <si>
    <t>12 1 00 00000</t>
  </si>
  <si>
    <t>Основное мероприятие "Подготовка объектов теплоэнергетики к работе в осенне-зимний период"</t>
  </si>
  <si>
    <t>12 1 01 00000</t>
  </si>
  <si>
    <t>Мероприятия в области энергосбережения</t>
  </si>
  <si>
    <t>12 1 01 20560</t>
  </si>
  <si>
    <t>Муниципальная программа "Обеспечение населения Нюксенского муниципального района доступным жильем и создание благоприятных условий проживания на 2021-2025 годы"</t>
  </si>
  <si>
    <t>19 0 00 00000</t>
  </si>
  <si>
    <t>Основное мероприятие "Капитальный и текущий ремонт объектов жилищного фонда"</t>
  </si>
  <si>
    <t>19 2 00 00000</t>
  </si>
  <si>
    <t>Мероприятия, связанные с капитальным и текущем ремонтом объектов жилищного фонда</t>
  </si>
  <si>
    <t>19 2 00 20570</t>
  </si>
  <si>
    <t>Основное мероприятие "Обеспечение устойчивого сокращения непригодного для проживания жилищного фонда"</t>
  </si>
  <si>
    <t>19 3 F3 00000</t>
  </si>
  <si>
    <t>Реализация мероприятий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</si>
  <si>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19 3 F3 67483</t>
  </si>
  <si>
    <t>Бюджетные инвестиции</t>
  </si>
  <si>
    <t>410</t>
  </si>
  <si>
    <t>Реализация мероприятий по переселению граждан из аварийного жилищного фонда за счет средств областного бюджета</t>
  </si>
  <si>
    <t>19 3 F3 67484</t>
  </si>
  <si>
    <t>Коммунальное хозяйство</t>
  </si>
  <si>
    <t>Мероприятия, связанные с поддержкой муниципальных предприятий в области ЖКХ</t>
  </si>
  <si>
    <t>97 0 00 21190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</si>
  <si>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</si>
  <si>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Основное мероприятие "Ремонты систем водоснабжения и водоотведения на территории Нюксенского района"</t>
  </si>
  <si>
    <t>12 1 02 00000</t>
  </si>
  <si>
    <t>12 1 02 20560</t>
  </si>
  <si>
    <t>Мероприятия по строительству, реконструкции и капитальному ремонту централизованных систем водоснабжения и водоотведения населенных пунктов</t>
  </si>
  <si>
    <t>12 1 02 S3040</t>
  </si>
  <si>
    <t>Основное мероприятие "Реализация проекта "Народный бюджет"</t>
  </si>
  <si>
    <t>12 1 03 00000</t>
  </si>
  <si>
    <t>Мероприятия, связанные с реализацией проекта "Народный бюджет"</t>
  </si>
  <si>
    <t>12 1 03 S2270</t>
  </si>
  <si>
    <t>Подпрограмма"Развитие жилищно-коммунальной инфраструктуры района"</t>
  </si>
  <si>
    <t>12 2 00 00000</t>
  </si>
  <si>
    <t>Основное мероприятие "Реализация регионального проекта "Чистая вода"</t>
  </si>
  <si>
    <t>12 2 F5 00000</t>
  </si>
  <si>
    <t>Мероприятия по строительству и реконструкции (модернизации) объектов питьевого водоснабжения в рамках регионального проекта "Чистая вода"</t>
  </si>
  <si>
    <t>12 2 F5 52430</t>
  </si>
  <si>
    <t>Муниципальная программа "Комплексное развитие сельских территорий Нюксенского района Вологодской области на 2020-2025 годы"</t>
  </si>
  <si>
    <t>20 0 00 00000</t>
  </si>
  <si>
    <t>Основное мероприятие "Создание и развитие социальной, инженерной и транспортной инфраструктур на сельских территориях"</t>
  </si>
  <si>
    <t>20 2 00 00000</t>
  </si>
  <si>
    <t>Обеспечение комплексного развития сельских территорий</t>
  </si>
  <si>
    <t>20 2 00 L5769</t>
  </si>
  <si>
    <t>Благоустройство</t>
  </si>
  <si>
    <t>Муниципальная программа "Формирование современной городской среды на территории Нюксенского муниципального района на 2018-2024 годы"</t>
  </si>
  <si>
    <t>04 0 00 00000</t>
  </si>
  <si>
    <t>Основное мероприятие "Благоустройство общественных территорий"</t>
  </si>
  <si>
    <t>04 1 00 00000</t>
  </si>
  <si>
    <t>Реализация регионального проекта "Формирование комфортной городской среды" в части благоустройства общественных территорий муниципальных образований области</t>
  </si>
  <si>
    <t>04 1 F2 00000</t>
  </si>
  <si>
    <t>Проведение мероприятий по благоустройству общественных территорий</t>
  </si>
  <si>
    <t>04 1 F2 55552</t>
  </si>
  <si>
    <t>Основное мероприятие "Благоустройство дворовых территорий "</t>
  </si>
  <si>
    <t>04 2 00 00000</t>
  </si>
  <si>
    <t>Реализация регионального проекта "Формирование комфортной городской среды" в части благоустройства дворовых территорий муниципальных образований области</t>
  </si>
  <si>
    <t>04 2 F2 00000</t>
  </si>
  <si>
    <t>Проведение мероприятий по благоустройству дворовых территорий</t>
  </si>
  <si>
    <t>04 2 F2 55551</t>
  </si>
  <si>
    <t>ОХРАНА ОКРУЖАЮЩЕЙ СРЕДЫ</t>
  </si>
  <si>
    <t>Другие вопросы в области охраны окружающей среды</t>
  </si>
  <si>
    <t>Основное мероприятие "Обустройство и охрана особо охраняемых природных территорий"</t>
  </si>
  <si>
    <t>06 4 00 00000</t>
  </si>
  <si>
    <t>Природоохранные мероприятия</t>
  </si>
  <si>
    <t>06 4 00 20110</t>
  </si>
  <si>
    <t>Основное мероприятие "Охрана и рациональное использование водных ресурсов"</t>
  </si>
  <si>
    <t>10 1 00 00000</t>
  </si>
  <si>
    <t>10 1 00 20110</t>
  </si>
  <si>
    <t>10 2 00 20110</t>
  </si>
  <si>
    <t>Мероприятия по разработке проекта рекультивации земельных участков, занятых несанкционированными свалками</t>
  </si>
  <si>
    <t>10 2 00 S3370</t>
  </si>
  <si>
    <t>27 2 00 72310</t>
  </si>
  <si>
    <t>Основное мероприятие "Экологическое образование, просвещение и информирование населения"</t>
  </si>
  <si>
    <t>10 3 00 00000</t>
  </si>
  <si>
    <t>10 3 00 20110</t>
  </si>
  <si>
    <t>10 4 00 00000</t>
  </si>
  <si>
    <t>10 4 00 20110</t>
  </si>
  <si>
    <t>ОБРАЗОВАНИЕ</t>
  </si>
  <si>
    <t>07</t>
  </si>
  <si>
    <t>Дошкольное образование</t>
  </si>
  <si>
    <t>Муниципальная программа "Развитие образования Нюксенского муниципального района на 2021-2025 годы"</t>
  </si>
  <si>
    <t>08 0 00 00000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</si>
  <si>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</si>
  <si>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</si>
  <si>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"Организация предоставления дошкольного образования в бюджетном образовательном учреждении"</t>
  </si>
  <si>
    <t>08 1 01 00000</t>
  </si>
  <si>
    <t>Обеспечение дошкольного образования и общеобразовательного процесса в муниципальных образовательных организациях</t>
  </si>
  <si>
    <t>08 1 01 72010</t>
  </si>
  <si>
    <t>Дошкольные учреждения</t>
  </si>
  <si>
    <t>08 1 01 14590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</si>
  <si>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</si>
  <si>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</si>
  <si>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</si>
  <si>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</si>
  <si>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</si>
  <si>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</si>
  <si>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</si>
  <si>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Общее образование</t>
  </si>
  <si>
    <t>Основное мероприятие "Организация предоставления общедоступного и бесплатного начального общего, основного общего, среднего общего образования в бюджетных образовательных организациях"</t>
  </si>
  <si>
    <t>08 1 02 00000</t>
  </si>
  <si>
    <t>Обеспечение дошкольного образования и общеобразовательного процесса в муниципальных 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</si>
  <si>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08 1 02 53031</t>
  </si>
  <si>
    <t>08 1 02 72010</t>
  </si>
  <si>
    <t xml:space="preserve">Школы - детские сады, школы начальные, неполные средние и средние </t>
  </si>
  <si>
    <t>08 1 02 13590</t>
  </si>
  <si>
    <t>460</t>
  </si>
  <si>
    <t>08 1 02 70030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</si>
  <si>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</si>
  <si>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08 1 02 L3041</t>
  </si>
  <si>
    <t>Мероприятия, направленные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</si>
  <si>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08 1 02 S1460</t>
  </si>
  <si>
    <t>Строительство и реконструкция объектов физической культуры и спорта муниципальной собственности</t>
  </si>
  <si>
    <t>08 1 02 S3240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</si>
  <si>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</si>
  <si>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08 1 05 13590</t>
  </si>
  <si>
    <t>Основное мероприятие "Развитие системы поддержки талантливых детей в образовательных учреждениях"</t>
  </si>
  <si>
    <t>08 1 06 00000</t>
  </si>
  <si>
    <t>08 1 06 13590</t>
  </si>
  <si>
    <t>Основное мероприятие "Реализация регионального проекта "Современная школа"</t>
  </si>
  <si>
    <t>08 1 Е1 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</si>
  <si>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</t>
  </si>
  <si>
    <t>08 1 Е1 51690</t>
  </si>
  <si>
    <t>Основное мероприятие "Реализация регионального проекта "Успех каждого ребенка"</t>
  </si>
  <si>
    <t>08 1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</si>
  <si>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</si>
  <si>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E2 50970</t>
  </si>
  <si>
    <t>Основное мероприятие "Реализация регионального проекта "Цифровая образовательная среда"</t>
  </si>
  <si>
    <t>08 1 Е4 00000</t>
  </si>
  <si>
    <t>Обеспечение образовательных организаций материально-технической базой для внедрения цифровой образовательной среды</t>
  </si>
  <si>
    <t>08 1 Е4 52100</t>
  </si>
  <si>
    <t>Дополнительное образование детей</t>
  </si>
  <si>
    <t>Основное мероприятие "Организация предоставления дополнительного образования"</t>
  </si>
  <si>
    <t xml:space="preserve">Учреждения по внешкольной работе с детьми </t>
  </si>
  <si>
    <t>06 4 00 15590</t>
  </si>
  <si>
    <t>06 4 00 70030</t>
  </si>
  <si>
    <t>Основное мероприятие "Организация предоставления дополнительного образования в бюджетных образовательных организациях"</t>
  </si>
  <si>
    <t>08 1 03 00000</t>
  </si>
  <si>
    <t>08 1 03 15590</t>
  </si>
  <si>
    <t>08 1 03 70030</t>
  </si>
  <si>
    <t>Мероприятия, направленные на реализацию проекта по обеспечению системы дополнительного образования детей посредством внедрения принципа персонифицированного финансирования</t>
  </si>
  <si>
    <t>08 1 03 12590</t>
  </si>
  <si>
    <t>08 1 05 15590</t>
  </si>
  <si>
    <t>08 1 06 15590</t>
  </si>
  <si>
    <t>Молодёжная политика</t>
  </si>
  <si>
    <t>Основное мероприятие "Организация содержательного досуга детей в каникулярное время"</t>
  </si>
  <si>
    <t>08 1 07 00000</t>
  </si>
  <si>
    <t>08 1 07 13590</t>
  </si>
  <si>
    <t>08 1 07 14590</t>
  </si>
  <si>
    <t>08 1 07 15590</t>
  </si>
  <si>
    <t>Муниципальная программа "Развитие молодежной политики в Нюксенском муниципальном районе на 2021-2025 годы"</t>
  </si>
  <si>
    <t>17 0 00 00000</t>
  </si>
  <si>
    <t>Основное мероприятие "Вовлечение молодежи в общественно-политическую жизнь, повышение гражданской активности молодых граждан"</t>
  </si>
  <si>
    <t>17 1 00 00000</t>
  </si>
  <si>
    <t>Проведение мероприятий для детей и молодежи</t>
  </si>
  <si>
    <t>17 1 00 20590</t>
  </si>
  <si>
    <t>Основное мероприятие "Формирование системы информирования подростков и молодежи об общественных движениях, социальных инициативах в сфере молодежной политики"</t>
  </si>
  <si>
    <t>17 2 00 00000</t>
  </si>
  <si>
    <t>17 2 00 20590</t>
  </si>
  <si>
    <t>Другие вопросы в области образования</t>
  </si>
  <si>
    <t>Реализация мероприятий по обеспечению безопасности жизни и здоровья детей, обучающихся в общеобразовательных организациях района</t>
  </si>
  <si>
    <t>03 1 00 23080</t>
  </si>
  <si>
    <t>Социальные выплаты гражданам, кроме публичных нормативных социальных выплат</t>
  </si>
  <si>
    <t>320</t>
  </si>
  <si>
    <t>08 1 05 00190</t>
  </si>
  <si>
    <t xml:space="preserve">Расходы на обеспечение функций муниципальных органов </t>
  </si>
  <si>
    <t>08 1 06 00190</t>
  </si>
  <si>
    <t>Подпрограмма "Обеспечение создания условий для реализации программы"</t>
  </si>
  <si>
    <t>08 2 00 00000</t>
  </si>
  <si>
    <t>Основное мероприятие "Обеспечение деятельности управления образования"</t>
  </si>
  <si>
    <t>08 2 01 00000</t>
  </si>
  <si>
    <t>08 2 01 00190</t>
  </si>
  <si>
    <t>Основное мероприятие "Реализация мероприятий по предупреждению детского дорожно-транспортного травматизма"</t>
  </si>
  <si>
    <t>08 2 02 00000</t>
  </si>
  <si>
    <t xml:space="preserve">08 2 02 S1450 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</si>
  <si>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</si>
  <si>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</si>
  <si>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</si>
  <si>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</si>
  <si>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</si>
  <si>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</si>
  <si>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78 0 00 72230</t>
  </si>
  <si>
    <t>СОЦИАЛЬНАЯ ПОЛИТИКА</t>
  </si>
  <si>
    <t>Пенсионное обеспечение</t>
  </si>
  <si>
    <t xml:space="preserve">Доплаты к пенсиям </t>
  </si>
  <si>
    <t>01 1 02 80010</t>
  </si>
  <si>
    <t xml:space="preserve">Публичные нормативные социальные выплаты гражданам
</t>
  </si>
  <si>
    <t>310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</si>
  <si>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</si>
  <si>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</si>
  <si>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78 0 00 51350</t>
  </si>
  <si>
    <t xml:space="preserve">Основное мероприятие "Обеспечение мер социальной поддержки отдельным категориям граждан"
</t>
  </si>
  <si>
    <t>Мероприятия в области социальной политики</t>
  </si>
  <si>
    <t>01 1 02 25140</t>
  </si>
  <si>
    <t>Публичные нормативные социальные выплаты гражданам</t>
  </si>
  <si>
    <t>Основное мероприятие "Оказание поддержки отдельным категориям граждан в приобретении жилья"</t>
  </si>
  <si>
    <t>19 1 00 00000</t>
  </si>
  <si>
    <t>Предоставление социальных выплат молодым семьям – участникам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Федерации"и подпрограммы "Создание условий для обеспечения доступным жильем граждан области" государственной программы Вологодской области "Обеспечение населения Вологодской области доступным жильем и создание благоприятных условий проживания на 2021-2025 годы"</t>
  </si>
  <si>
    <t>19 1 00 L4970</t>
  </si>
  <si>
    <t>Основное мероприятие "Оказание содействия в обеспечении сельского населения доступным и комфортным жильем"</t>
  </si>
  <si>
    <t>20 1 00 00000</t>
  </si>
  <si>
    <t>Улучшение жилищных условий граждан, проживающих на сельских территориях</t>
  </si>
  <si>
    <t>20 1 00 L5764</t>
  </si>
  <si>
    <t>Другие вопросы в области социальной политики</t>
  </si>
  <si>
    <t>Муниципальная программа "Социальная поддержка граждан Нюксенского района на 2019-2030 годы"</t>
  </si>
  <si>
    <t>Основное мероприятие "Обеспечение доступа граждан пожилого возраста к информационным услугам"</t>
  </si>
  <si>
    <t>09 2 00 00000</t>
  </si>
  <si>
    <t>09 2 00 25140</t>
  </si>
  <si>
    <t>Основное мероприятие "Организация свободного времени и культурного досуга и меры по укреплению здоровья граждан пожилого возраста "</t>
  </si>
  <si>
    <t>09 3 00 25140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</si>
  <si>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</si>
  <si>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</si>
  <si>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Нюксенском муниципальном районе на 2021-2025 годы"</t>
  </si>
  <si>
    <t>07 0 00 00000</t>
  </si>
  <si>
    <t>Основное мероприятие "Физическое воспитание и обеспечение организации проведения физкультурных мероприятий и массовых спортивных мероприятий"</t>
  </si>
  <si>
    <t>07 1 00 00000</t>
  </si>
  <si>
    <t>07 1 00 00590</t>
  </si>
  <si>
    <t>07 1 00 70030</t>
  </si>
  <si>
    <t>Мероприятия в области физической культуры и спорта</t>
  </si>
  <si>
    <t>07 1 00 20600</t>
  </si>
  <si>
    <t>Мероприятия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</si>
  <si>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07 1 00 S1760</t>
  </si>
  <si>
    <t>Массовый спорт</t>
  </si>
  <si>
    <t>Муниципальная программа  "Развитие спорта и молодежной политики в Нюксенском муниципальном районе на 2016-2020 годы"</t>
  </si>
  <si>
    <t>Подпрограмма "Физическая культура и массовый спорт"</t>
  </si>
  <si>
    <t xml:space="preserve"> Основное мероприятие "Физическое воспитание и обеспечение организации и проведения физкультурных мероприятий и массовых спортивных мероприятий"</t>
  </si>
  <si>
    <t>02 1 01 00000</t>
  </si>
  <si>
    <t>Мероприятия по обустройству объектов городской и сельской инфраструктуры, парковых и рекреационных зон для занятий физической культурой и спортом, в том числе видами спорта, популярными в молодежной среде</t>
  </si>
  <si>
    <t>02 1 01 S1120</t>
  </si>
  <si>
    <t>Другие вопросы в области физической культуры и спорта</t>
  </si>
  <si>
    <t>Основное мероприятие "Строительство объектов физической культуры и спорта"</t>
  </si>
  <si>
    <t>02 1 02 00000</t>
  </si>
  <si>
    <t>Строительство навеса (покрытия) ледового катка в с.Нюксеница</t>
  </si>
  <si>
    <t>02 1 02 S3280</t>
  </si>
  <si>
    <t>02 1 02 S3240</t>
  </si>
  <si>
    <t>24 0 00 00000</t>
  </si>
  <si>
    <t>24 2 00 00000</t>
  </si>
  <si>
    <t>24 2 00 S3240</t>
  </si>
  <si>
    <t>Условно утверждаемые расходы</t>
  </si>
  <si>
    <t>Всего расходов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</si>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</sst>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7" fillId="0" borderId="0"/>
    <xf numFmtId="0" fontId="14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12" applyNumberFormat="0" applyFont="0" applyAlignment="0" applyProtection="0"/>
    <xf numFmtId="0" fontId="2" fillId="5" borderId="12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Fill="1" applyAlignment="1">
      <alignment vertical="distributed" shrinkToFit="1"/>
    </xf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distributed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distributed" shrinkToFit="1"/>
    </xf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distributed" shrinkToFi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 shrinkToFi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distributed" shrinkToFit="1"/>
    </xf>
    <xf numFmtId="0" fontId="5" fillId="0" borderId="7" xfId="0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top" wrapText="1"/>
      <protection hidden="1"/>
    </xf>
    <xf numFmtId="0" fontId="5" fillId="0" borderId="8" xfId="0" applyFont="1" applyFill="1" applyBorder="1" applyAlignment="1">
      <alignment horizontal="center" vertical="distributed" shrinkToFit="1"/>
    </xf>
    <xf numFmtId="0" fontId="5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justify" vertical="distributed" shrinkToFit="1"/>
    </xf>
    <xf numFmtId="49" fontId="6" fillId="0" borderId="8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right"/>
    </xf>
    <xf numFmtId="0" fontId="9" fillId="0" borderId="0" xfId="0" applyFont="1" applyFill="1"/>
    <xf numFmtId="0" fontId="3" fillId="0" borderId="8" xfId="0" applyNumberFormat="1" applyFont="1" applyFill="1" applyBorder="1" applyAlignment="1" applyProtection="1">
      <alignment horizontal="justify" vertical="distributed" shrinkToFit="1"/>
    </xf>
    <xf numFmtId="49" fontId="3" fillId="0" borderId="8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right"/>
    </xf>
    <xf numFmtId="0" fontId="3" fillId="0" borderId="8" xfId="0" applyFont="1" applyFill="1" applyBorder="1" applyAlignment="1">
      <alignment vertical="distributed" shrinkToFit="1"/>
    </xf>
    <xf numFmtId="164" fontId="3" fillId="0" borderId="8" xfId="0" applyNumberFormat="1" applyFont="1" applyFill="1" applyBorder="1"/>
    <xf numFmtId="0" fontId="0" fillId="0" borderId="0" xfId="0" applyFont="1" applyFill="1"/>
    <xf numFmtId="0" fontId="3" fillId="0" borderId="8" xfId="0" applyNumberFormat="1" applyFont="1" applyFill="1" applyBorder="1" applyAlignment="1" applyProtection="1">
      <alignment horizontal="left" vertical="distributed" shrinkToFit="1"/>
    </xf>
    <xf numFmtId="0" fontId="3" fillId="0" borderId="8" xfId="0" applyNumberFormat="1" applyFont="1" applyFill="1" applyBorder="1" applyAlignment="1" applyProtection="1">
      <alignment horizontal="left" vertical="distributed"/>
    </xf>
    <xf numFmtId="0" fontId="3" fillId="0" borderId="8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horizontal="center" wrapText="1"/>
    </xf>
    <xf numFmtId="0" fontId="6" fillId="0" borderId="8" xfId="0" applyNumberFormat="1" applyFont="1" applyFill="1" applyBorder="1" applyAlignment="1" applyProtection="1">
      <alignment horizontal="left" vertical="distributed" shrinkToFit="1"/>
    </xf>
    <xf numFmtId="49" fontId="3" fillId="0" borderId="8" xfId="0" applyNumberFormat="1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vertical="distributed" shrinkToFi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/>
    <xf numFmtId="0" fontId="3" fillId="0" borderId="9" xfId="0" applyFont="1" applyFill="1" applyBorder="1" applyAlignment="1">
      <alignment vertical="distributed" shrinkToFi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8" xfId="0" applyNumberFormat="1" applyFont="1" applyFill="1" applyBorder="1" applyAlignment="1" applyProtection="1">
      <alignment vertical="distributed" shrinkToFit="1"/>
    </xf>
    <xf numFmtId="0" fontId="10" fillId="0" borderId="8" xfId="0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left" vertical="distributed" shrinkToFit="1"/>
      <protection hidden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distributed" shrinkToFit="1"/>
    </xf>
    <xf numFmtId="0" fontId="3" fillId="0" borderId="8" xfId="0" applyNumberFormat="1" applyFont="1" applyFill="1" applyBorder="1" applyAlignment="1" applyProtection="1">
      <alignment vertical="center" wrapText="1" shrinkToFit="1"/>
    </xf>
    <xf numFmtId="0" fontId="3" fillId="0" borderId="1" xfId="0" applyFont="1" applyFill="1" applyBorder="1" applyAlignment="1">
      <alignment vertical="distributed" shrinkToFit="1"/>
    </xf>
    <xf numFmtId="0" fontId="10" fillId="0" borderId="9" xfId="0" applyFont="1" applyFill="1" applyBorder="1" applyAlignment="1">
      <alignment vertical="distributed" shrinkToFit="1"/>
    </xf>
    <xf numFmtId="0" fontId="6" fillId="0" borderId="9" xfId="1" applyNumberFormat="1" applyFont="1" applyFill="1" applyBorder="1" applyAlignment="1" applyProtection="1">
      <alignment horizontal="left" vertical="distributed" shrinkToFit="1"/>
      <protection hidden="1"/>
    </xf>
    <xf numFmtId="164" fontId="6" fillId="0" borderId="8" xfId="0" applyNumberFormat="1" applyFont="1" applyFill="1" applyBorder="1"/>
    <xf numFmtId="0" fontId="2" fillId="0" borderId="0" xfId="0" applyFont="1" applyFill="1"/>
    <xf numFmtId="0" fontId="11" fillId="0" borderId="0" xfId="0" applyFont="1" applyFill="1"/>
    <xf numFmtId="164" fontId="3" fillId="3" borderId="8" xfId="0" applyNumberFormat="1" applyFont="1" applyFill="1" applyBorder="1" applyAlignment="1" applyProtection="1">
      <alignment horizontal="right"/>
    </xf>
    <xf numFmtId="164" fontId="3" fillId="0" borderId="8" xfId="0" applyNumberFormat="1" applyFont="1" applyFill="1" applyBorder="1" applyAlignment="1"/>
    <xf numFmtId="0" fontId="3" fillId="0" borderId="8" xfId="0" applyFont="1" applyFill="1" applyBorder="1" applyAlignment="1">
      <alignment vertical="top" wrapText="1"/>
    </xf>
    <xf numFmtId="0" fontId="12" fillId="0" borderId="0" xfId="0" applyFont="1" applyFill="1"/>
    <xf numFmtId="0" fontId="3" fillId="0" borderId="9" xfId="1" applyNumberFormat="1" applyFont="1" applyFill="1" applyBorder="1" applyAlignment="1" applyProtection="1">
      <alignment horizontal="left" vertical="distributed" shrinkToFit="1"/>
      <protection hidden="1"/>
    </xf>
    <xf numFmtId="49" fontId="6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distributed" wrapText="1"/>
    </xf>
    <xf numFmtId="0" fontId="3" fillId="0" borderId="7" xfId="0" applyFont="1" applyFill="1" applyBorder="1" applyAlignment="1">
      <alignment vertical="distributed" shrinkToFit="1"/>
    </xf>
    <xf numFmtId="0" fontId="3" fillId="0" borderId="7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horizontal="left" vertical="distributed" wrapText="1"/>
    </xf>
    <xf numFmtId="0" fontId="3" fillId="0" borderId="9" xfId="1" applyNumberFormat="1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distributed" wrapText="1" shrinkToFit="1"/>
    </xf>
    <xf numFmtId="164" fontId="10" fillId="0" borderId="8" xfId="0" applyNumberFormat="1" applyFont="1" applyFill="1" applyBorder="1"/>
    <xf numFmtId="0" fontId="3" fillId="0" borderId="1" xfId="0" applyFont="1" applyFill="1" applyBorder="1" applyAlignment="1">
      <alignment horizontal="left" vertical="distributed" shrinkToFit="1"/>
    </xf>
    <xf numFmtId="0" fontId="3" fillId="0" borderId="10" xfId="1" applyNumberFormat="1" applyFont="1" applyFill="1" applyBorder="1" applyAlignment="1" applyProtection="1">
      <alignment horizontal="left" wrapText="1"/>
      <protection hidden="1"/>
    </xf>
    <xf numFmtId="0" fontId="12" fillId="0" borderId="0" xfId="0" applyFont="1" applyFill="1" applyAlignment="1"/>
    <xf numFmtId="0" fontId="3" fillId="0" borderId="10" xfId="1" applyNumberFormat="1" applyFont="1" applyFill="1" applyBorder="1" applyAlignment="1" applyProtection="1">
      <alignment vertical="distributed" shrinkToFit="1"/>
      <protection hidden="1"/>
    </xf>
    <xf numFmtId="0" fontId="3" fillId="0" borderId="9" xfId="1" applyNumberFormat="1" applyFont="1" applyFill="1" applyBorder="1" applyAlignment="1" applyProtection="1">
      <alignment vertical="distributed" shrinkToFit="1"/>
      <protection hidden="1"/>
    </xf>
    <xf numFmtId="49" fontId="3" fillId="0" borderId="8" xfId="0" applyNumberFormat="1" applyFont="1" applyFill="1" applyBorder="1" applyAlignment="1" applyProtection="1">
      <alignment vertical="distributed" shrinkToFit="1"/>
    </xf>
    <xf numFmtId="49" fontId="3" fillId="0" borderId="1" xfId="0" applyNumberFormat="1" applyFont="1" applyFill="1" applyBorder="1" applyAlignment="1" applyProtection="1">
      <alignment vertical="distributed" shrinkToFit="1"/>
    </xf>
    <xf numFmtId="0" fontId="10" fillId="0" borderId="8" xfId="0" applyFont="1" applyFill="1" applyBorder="1" applyAlignment="1">
      <alignment vertical="justify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top" wrapText="1"/>
    </xf>
    <xf numFmtId="49" fontId="3" fillId="4" borderId="8" xfId="0" applyNumberFormat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>
      <alignment vertical="justify" wrapText="1"/>
    </xf>
    <xf numFmtId="0" fontId="3" fillId="0" borderId="8" xfId="1" applyNumberFormat="1" applyFont="1" applyFill="1" applyBorder="1" applyAlignment="1" applyProtection="1">
      <alignment horizontal="left" vertical="distributed" shrinkToFit="1"/>
      <protection hidden="1"/>
    </xf>
    <xf numFmtId="0" fontId="3" fillId="0" borderId="8" xfId="1" applyNumberFormat="1" applyFont="1" applyFill="1" applyBorder="1" applyAlignment="1" applyProtection="1">
      <alignment horizontal="left" vertical="distributed" wrapText="1"/>
      <protection hidden="1"/>
    </xf>
    <xf numFmtId="49" fontId="3" fillId="0" borderId="8" xfId="0" applyNumberFormat="1" applyFont="1" applyFill="1" applyBorder="1" applyAlignment="1" applyProtection="1">
      <alignment horizontal="justify" vertical="distributed" shrinkToFit="1"/>
    </xf>
    <xf numFmtId="0" fontId="6" fillId="0" borderId="8" xfId="0" applyNumberFormat="1" applyFont="1" applyFill="1" applyBorder="1" applyAlignment="1" applyProtection="1">
      <alignment vertical="distributed" shrinkToFit="1"/>
    </xf>
    <xf numFmtId="0" fontId="6" fillId="0" borderId="8" xfId="0" applyFont="1" applyFill="1" applyBorder="1" applyAlignment="1">
      <alignment vertical="top" wrapText="1"/>
    </xf>
    <xf numFmtId="164" fontId="6" fillId="0" borderId="8" xfId="0" applyNumberFormat="1" applyFont="1" applyFill="1" applyBorder="1" applyAlignment="1"/>
    <xf numFmtId="0" fontId="12" fillId="3" borderId="0" xfId="0" applyFont="1" applyFill="1"/>
    <xf numFmtId="0" fontId="10" fillId="0" borderId="8" xfId="0" applyNumberFormat="1" applyFont="1" applyFill="1" applyBorder="1" applyAlignment="1" applyProtection="1">
      <alignment vertical="distributed" shrinkToFit="1"/>
    </xf>
    <xf numFmtId="0" fontId="3" fillId="0" borderId="8" xfId="0" applyFont="1" applyFill="1" applyBorder="1" applyAlignment="1">
      <alignment horizontal="left" vertical="distributed" shrinkToFit="1"/>
    </xf>
    <xf numFmtId="0" fontId="3" fillId="0" borderId="9" xfId="1" applyNumberFormat="1" applyFont="1" applyFill="1" applyBorder="1" applyAlignment="1" applyProtection="1">
      <alignment horizontal="left" wrapText="1"/>
      <protection hidden="1"/>
    </xf>
    <xf numFmtId="0" fontId="3" fillId="0" borderId="9" xfId="0" applyFont="1" applyFill="1" applyBorder="1" applyAlignment="1">
      <alignment vertical="justify" wrapText="1"/>
    </xf>
    <xf numFmtId="0" fontId="3" fillId="0" borderId="8" xfId="0" applyFont="1" applyFill="1" applyBorder="1" applyAlignment="1">
      <alignment wrapText="1"/>
    </xf>
    <xf numFmtId="0" fontId="3" fillId="3" borderId="8" xfId="0" applyFont="1" applyFill="1" applyBorder="1" applyAlignment="1">
      <alignment vertical="justify" wrapText="1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/>
    <xf numFmtId="0" fontId="3" fillId="3" borderId="8" xfId="0" applyFont="1" applyFill="1" applyBorder="1" applyAlignment="1">
      <alignment vertical="distributed" wrapText="1"/>
    </xf>
    <xf numFmtId="0" fontId="3" fillId="0" borderId="8" xfId="0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vertical="justify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left" wrapText="1"/>
    </xf>
    <xf numFmtId="0" fontId="3" fillId="0" borderId="10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left" vertical="distributed" shrinkToFit="1"/>
    </xf>
    <xf numFmtId="0" fontId="3" fillId="0" borderId="1" xfId="0" applyFont="1" applyFill="1" applyBorder="1" applyAlignment="1">
      <alignment horizontal="left" vertical="justify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12" fillId="2" borderId="0" xfId="0" applyFont="1" applyFill="1"/>
    <xf numFmtId="0" fontId="3" fillId="2" borderId="8" xfId="0" applyFont="1" applyFill="1" applyBorder="1" applyAlignment="1">
      <alignment vertical="distributed" shrinkToFi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distributed" shrinkToFit="1"/>
    </xf>
    <xf numFmtId="0" fontId="3" fillId="0" borderId="10" xfId="0" applyFont="1" applyFill="1" applyBorder="1" applyAlignment="1">
      <alignment horizontal="left" vertical="distributed" shrinkToFit="1"/>
    </xf>
    <xf numFmtId="0" fontId="3" fillId="0" borderId="10" xfId="0" applyFont="1" applyFill="1" applyBorder="1" applyAlignment="1">
      <alignment horizontal="left" vertical="distributed" wrapText="1" shrinkToFit="1"/>
    </xf>
    <xf numFmtId="49" fontId="3" fillId="0" borderId="8" xfId="0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 applyProtection="1">
      <alignment horizontal="left" wrapText="1"/>
      <protection hidden="1"/>
    </xf>
    <xf numFmtId="49" fontId="6" fillId="0" borderId="1" xfId="0" applyNumberFormat="1" applyFont="1" applyFill="1" applyBorder="1" applyAlignment="1">
      <alignment horizontal="left" vertical="distributed" shrinkToFit="1"/>
    </xf>
    <xf numFmtId="49" fontId="6" fillId="0" borderId="8" xfId="0" applyNumberFormat="1" applyFont="1" applyFill="1" applyBorder="1" applyAlignment="1" applyProtection="1">
      <alignment horizontal="left" vertical="distributed" shrinkToFit="1"/>
    </xf>
    <xf numFmtId="49" fontId="3" fillId="0" borderId="8" xfId="0" applyNumberFormat="1" applyFont="1" applyFill="1" applyBorder="1" applyAlignment="1" applyProtection="1">
      <alignment horizontal="left" vertical="distributed" shrinkToFit="1"/>
    </xf>
    <xf numFmtId="0" fontId="10" fillId="0" borderId="8" xfId="0" applyFont="1" applyFill="1" applyBorder="1" applyAlignment="1">
      <alignment horizontal="center" wrapText="1"/>
    </xf>
    <xf numFmtId="49" fontId="6" fillId="0" borderId="8" xfId="0" applyNumberFormat="1" applyFont="1" applyFill="1" applyBorder="1" applyAlignment="1" applyProtection="1">
      <alignment vertical="distributed" shrinkToFit="1"/>
    </xf>
    <xf numFmtId="49" fontId="3" fillId="0" borderId="8" xfId="0" applyNumberFormat="1" applyFont="1" applyFill="1" applyBorder="1" applyAlignment="1" applyProtection="1">
      <alignment vertical="justify" wrapText="1"/>
    </xf>
    <xf numFmtId="0" fontId="6" fillId="0" borderId="8" xfId="0" applyFont="1" applyFill="1" applyBorder="1" applyAlignment="1">
      <alignment horizontal="left" vertical="distributed" shrinkToFit="1"/>
    </xf>
    <xf numFmtId="0" fontId="3" fillId="0" borderId="8" xfId="1" applyNumberFormat="1" applyFont="1" applyFill="1" applyBorder="1" applyAlignment="1" applyProtection="1">
      <alignment horizontal="left" vertical="top" wrapText="1"/>
      <protection hidden="1"/>
    </xf>
    <xf numFmtId="164" fontId="6" fillId="0" borderId="8" xfId="0" applyNumberFormat="1" applyFont="1" applyFill="1" applyBorder="1" applyAlignment="1">
      <alignment vertical="center"/>
    </xf>
    <xf numFmtId="165" fontId="0" fillId="0" borderId="0" xfId="0" applyNumberFormat="1" applyFill="1"/>
    <xf numFmtId="165" fontId="3" fillId="0" borderId="0" xfId="0" applyNumberFormat="1" applyFont="1" applyFill="1" applyBorder="1"/>
    <xf numFmtId="164" fontId="0" fillId="0" borderId="0" xfId="0" applyNumberFormat="1" applyFill="1"/>
  </cellXfs>
  <cellStyles count="1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&#1054;&#1058;&#1044;&#1045;&#1051;%20&#1060;&#1054;&#1056;&#1052;&#1048;&#1056;&#1054;&#1042;&#1040;&#1053;&#1048;&#1071;%20&#1048;%20&#1048;&#1057;&#1055;&#1054;&#1051;&#1053;&#1045;&#1053;&#1048;&#1071;%20&#1041;&#1070;&#1044;&#1046;&#1045;&#1058;&#1040;/&#1041;&#1070;&#1044;&#1046;&#1045;&#1058;&#1067;%20&#1042;&#1057;&#1045;/&#1041;&#1102;&#1076;&#1078;&#1077;&#1090;%202024/&#1055;&#1088;&#1086;&#1077;&#1082;&#1090;%20&#1073;&#1102;&#1076;&#1078;&#1077;&#1090;&#1072;%20&#1086;&#1082;&#1088;&#1091;&#1075;&#1072;/&#1055;&#1057;/&#1055;&#1088;&#1080;&#1083;&#1086;&#1078;&#1077;&#1085;&#1080;&#1103;%201,2,3,4,5,6%20&#1085;&#1072;%202024-20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1"/>
      <sheetName val="Прил 2 Проект "/>
      <sheetName val="Прил 3 Проект"/>
      <sheetName val="Прил 4 Проект"/>
      <sheetName val="Прил 5 Проект"/>
      <sheetName val="Приложение № 6"/>
      <sheetName val="Разделы, подраздел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2"/>
  <sheetViews>
    <sheetView tabSelected="1" view="pageBreakPreview" zoomScale="90" zoomScaleSheetLayoutView="90" workbookViewId="0">
      <selection activeCell="N509" sqref="N509"/>
    </sheetView>
  </sheetViews>
  <sheetFormatPr defaultRowHeight="12.75"/>
  <cols>
    <col min="1" max="1" width="58" style="1" customWidth="1"/>
    <col min="2" max="2" width="7" style="4" customWidth="1"/>
    <col min="3" max="3" width="6.28515625" style="4" customWidth="1"/>
    <col min="4" max="4" width="14.140625" style="5" customWidth="1"/>
    <col min="5" max="5" width="7.28515625" style="5" customWidth="1"/>
    <col min="6" max="6" width="13.28515625" style="3" customWidth="1"/>
    <col min="7" max="8" width="13.42578125" style="3" customWidth="1"/>
    <col min="9" max="16384" width="9.140625" style="3"/>
  </cols>
  <sheetData>
    <row r="1" spans="1:8" ht="3" customHeight="1">
      <c r="B1" s="2"/>
      <c r="C1" s="2"/>
      <c r="D1" s="2"/>
      <c r="E1" s="2"/>
    </row>
    <row r="2" spans="1:8" hidden="1"/>
    <row r="3" spans="1:8" ht="0.75" customHeight="1">
      <c r="A3" s="6"/>
      <c r="B3" s="7"/>
      <c r="C3" s="8"/>
      <c r="D3" s="9"/>
      <c r="E3" s="9"/>
    </row>
    <row r="4" spans="1:8" ht="48.75" customHeight="1">
      <c r="A4" s="10" t="s">
        <v>0</v>
      </c>
      <c r="B4" s="10"/>
      <c r="C4" s="10"/>
      <c r="D4" s="10"/>
      <c r="E4" s="10"/>
      <c r="F4" s="10"/>
      <c r="G4" s="10"/>
      <c r="H4" s="10"/>
    </row>
    <row r="5" spans="1:8" ht="6" customHeight="1">
      <c r="A5" s="11"/>
      <c r="B5" s="5"/>
      <c r="C5" s="5"/>
    </row>
    <row r="6" spans="1:8" ht="15.75" customHeight="1">
      <c r="A6" s="11"/>
      <c r="B6" s="5"/>
      <c r="C6" s="5"/>
      <c r="H6" s="12" t="s">
        <v>1</v>
      </c>
    </row>
    <row r="7" spans="1:8" ht="29.25" customHeight="1">
      <c r="A7" s="13" t="s">
        <v>2</v>
      </c>
      <c r="B7" s="14" t="s">
        <v>3</v>
      </c>
      <c r="C7" s="14" t="s">
        <v>4</v>
      </c>
      <c r="D7" s="14" t="s">
        <v>5</v>
      </c>
      <c r="E7" s="14" t="s">
        <v>6</v>
      </c>
      <c r="F7" s="15"/>
      <c r="G7" s="15"/>
      <c r="H7" s="16"/>
    </row>
    <row r="8" spans="1:8" ht="24.75" customHeight="1">
      <c r="A8" s="17"/>
      <c r="B8" s="18"/>
      <c r="C8" s="18"/>
      <c r="D8" s="18"/>
      <c r="E8" s="18"/>
      <c r="F8" s="19"/>
      <c r="G8" s="19"/>
      <c r="H8" s="20"/>
    </row>
    <row r="9" spans="1:8" ht="24.75" customHeight="1">
      <c r="A9" s="21"/>
      <c r="B9" s="22"/>
      <c r="C9" s="22"/>
      <c r="D9" s="22"/>
      <c r="E9" s="22"/>
      <c r="F9" s="23" t="s">
        <v>7</v>
      </c>
      <c r="G9" s="23" t="s">
        <v>8</v>
      </c>
      <c r="H9" s="23" t="s">
        <v>9</v>
      </c>
    </row>
    <row r="10" spans="1:8" s="27" customFormat="1" ht="24.75" customHeight="1">
      <c r="A10" s="24">
        <v>1</v>
      </c>
      <c r="B10" s="25">
        <v>2</v>
      </c>
      <c r="C10" s="25">
        <v>3</v>
      </c>
      <c r="D10" s="25">
        <v>4</v>
      </c>
      <c r="E10" s="25">
        <v>5</v>
      </c>
      <c r="F10" s="26">
        <v>6</v>
      </c>
      <c r="G10" s="26">
        <v>7</v>
      </c>
      <c r="H10" s="26">
        <v>8</v>
      </c>
    </row>
    <row r="11" spans="1:8" s="31" customFormat="1" ht="14.25" customHeight="1">
      <c r="A11" s="28" t="s">
        <v>10</v>
      </c>
      <c r="B11" s="29" t="s">
        <v>11</v>
      </c>
      <c r="C11" s="29"/>
      <c r="D11" s="29"/>
      <c r="E11" s="29"/>
      <c r="F11" s="30">
        <f>F12+F22+F33+F80+F84+F117+F121</f>
        <v>88688.799999999988</v>
      </c>
      <c r="G11" s="30">
        <f>G12+G22+G33+G80+G84+G117+G121</f>
        <v>87186.1</v>
      </c>
      <c r="H11" s="30">
        <f>H12+H22+H33+H80+H84+H117+H121</f>
        <v>87207.7</v>
      </c>
    </row>
    <row r="12" spans="1:8" s="31" customFormat="1" ht="25.5" customHeight="1">
      <c r="A12" s="28" t="s">
        <v>12</v>
      </c>
      <c r="B12" s="29" t="s">
        <v>11</v>
      </c>
      <c r="C12" s="29" t="s">
        <v>13</v>
      </c>
      <c r="D12" s="29"/>
      <c r="E12" s="29"/>
      <c r="F12" s="30">
        <v>2859.8</v>
      </c>
      <c r="G12" s="30">
        <v>2859.8</v>
      </c>
      <c r="H12" s="30">
        <v>2859.8</v>
      </c>
    </row>
    <row r="13" spans="1:8" s="31" customFormat="1" ht="14.25" hidden="1" customHeight="1">
      <c r="A13" s="32" t="s">
        <v>14</v>
      </c>
      <c r="B13" s="33" t="s">
        <v>11</v>
      </c>
      <c r="C13" s="33" t="s">
        <v>13</v>
      </c>
      <c r="D13" s="33" t="s">
        <v>15</v>
      </c>
      <c r="E13" s="29"/>
      <c r="F13" s="34">
        <f t="shared" ref="F13:H15" si="0">F14</f>
        <v>1777.1</v>
      </c>
      <c r="G13" s="34">
        <f t="shared" si="0"/>
        <v>1777.1</v>
      </c>
      <c r="H13" s="34">
        <f t="shared" si="0"/>
        <v>1777.1</v>
      </c>
    </row>
    <row r="14" spans="1:8" s="37" customFormat="1" ht="14.25" hidden="1" customHeight="1">
      <c r="A14" s="35" t="s">
        <v>16</v>
      </c>
      <c r="B14" s="33" t="s">
        <v>11</v>
      </c>
      <c r="C14" s="33" t="s">
        <v>13</v>
      </c>
      <c r="D14" s="33" t="s">
        <v>17</v>
      </c>
      <c r="E14" s="33"/>
      <c r="F14" s="36">
        <f t="shared" si="0"/>
        <v>1777.1</v>
      </c>
      <c r="G14" s="36">
        <f t="shared" si="0"/>
        <v>1777.1</v>
      </c>
      <c r="H14" s="36">
        <f t="shared" si="0"/>
        <v>1777.1</v>
      </c>
    </row>
    <row r="15" spans="1:8" s="37" customFormat="1" ht="16.5" hidden="1" customHeight="1">
      <c r="A15" s="35" t="s">
        <v>18</v>
      </c>
      <c r="B15" s="33" t="s">
        <v>11</v>
      </c>
      <c r="C15" s="33" t="s">
        <v>13</v>
      </c>
      <c r="D15" s="33" t="s">
        <v>19</v>
      </c>
      <c r="E15" s="33"/>
      <c r="F15" s="36">
        <f t="shared" si="0"/>
        <v>1777.1</v>
      </c>
      <c r="G15" s="36">
        <f t="shared" si="0"/>
        <v>1777.1</v>
      </c>
      <c r="H15" s="36">
        <f t="shared" si="0"/>
        <v>1777.1</v>
      </c>
    </row>
    <row r="16" spans="1:8" s="37" customFormat="1" ht="27" hidden="1" customHeight="1">
      <c r="A16" s="38" t="s">
        <v>20</v>
      </c>
      <c r="B16" s="33" t="s">
        <v>11</v>
      </c>
      <c r="C16" s="33" t="s">
        <v>13</v>
      </c>
      <c r="D16" s="33" t="s">
        <v>19</v>
      </c>
      <c r="E16" s="33" t="s">
        <v>21</v>
      </c>
      <c r="F16" s="36">
        <v>1777.1</v>
      </c>
      <c r="G16" s="36">
        <v>1777.1</v>
      </c>
      <c r="H16" s="36">
        <v>1777.1</v>
      </c>
    </row>
    <row r="17" spans="1:8" s="37" customFormat="1" ht="24.75" hidden="1" customHeight="1">
      <c r="A17" s="39" t="s">
        <v>22</v>
      </c>
      <c r="B17" s="33" t="s">
        <v>11</v>
      </c>
      <c r="C17" s="33" t="s">
        <v>13</v>
      </c>
      <c r="D17" s="33" t="s">
        <v>23</v>
      </c>
      <c r="E17" s="33"/>
      <c r="F17" s="36">
        <f t="shared" ref="F17:H20" si="1">F18</f>
        <v>0</v>
      </c>
      <c r="G17" s="36">
        <f t="shared" si="1"/>
        <v>0</v>
      </c>
      <c r="H17" s="36">
        <f t="shared" si="1"/>
        <v>0</v>
      </c>
    </row>
    <row r="18" spans="1:8" s="37" customFormat="1" ht="41.25" hidden="1" customHeight="1">
      <c r="A18" s="39" t="s">
        <v>24</v>
      </c>
      <c r="B18" s="33" t="s">
        <v>11</v>
      </c>
      <c r="C18" s="33" t="s">
        <v>13</v>
      </c>
      <c r="D18" s="33" t="s">
        <v>25</v>
      </c>
      <c r="E18" s="33"/>
      <c r="F18" s="36">
        <f t="shared" si="1"/>
        <v>0</v>
      </c>
      <c r="G18" s="36">
        <f t="shared" si="1"/>
        <v>0</v>
      </c>
      <c r="H18" s="36">
        <f t="shared" si="1"/>
        <v>0</v>
      </c>
    </row>
    <row r="19" spans="1:8" s="37" customFormat="1" ht="27" hidden="1" customHeight="1">
      <c r="A19" s="40" t="s">
        <v>26</v>
      </c>
      <c r="B19" s="33" t="s">
        <v>11</v>
      </c>
      <c r="C19" s="33" t="s">
        <v>13</v>
      </c>
      <c r="D19" s="33" t="s">
        <v>27</v>
      </c>
      <c r="E19" s="33"/>
      <c r="F19" s="36">
        <f t="shared" si="1"/>
        <v>0</v>
      </c>
      <c r="G19" s="36">
        <f t="shared" si="1"/>
        <v>0</v>
      </c>
      <c r="H19" s="36">
        <f t="shared" si="1"/>
        <v>0</v>
      </c>
    </row>
    <row r="20" spans="1:8" s="37" customFormat="1" ht="125.25" hidden="1" customHeight="1">
      <c r="A20" s="38" t="s">
        <v>28</v>
      </c>
      <c r="B20" s="33" t="s">
        <v>11</v>
      </c>
      <c r="C20" s="33" t="s">
        <v>13</v>
      </c>
      <c r="D20" s="41" t="s">
        <v>29</v>
      </c>
      <c r="E20" s="33"/>
      <c r="F20" s="36">
        <f t="shared" si="1"/>
        <v>0</v>
      </c>
      <c r="G20" s="36">
        <f t="shared" si="1"/>
        <v>0</v>
      </c>
      <c r="H20" s="36">
        <f t="shared" si="1"/>
        <v>0</v>
      </c>
    </row>
    <row r="21" spans="1:8" s="37" customFormat="1" ht="27" hidden="1" customHeight="1">
      <c r="A21" s="38" t="s">
        <v>20</v>
      </c>
      <c r="B21" s="33" t="s">
        <v>11</v>
      </c>
      <c r="C21" s="33" t="s">
        <v>13</v>
      </c>
      <c r="D21" s="41" t="s">
        <v>29</v>
      </c>
      <c r="E21" s="33" t="s">
        <v>21</v>
      </c>
      <c r="F21" s="36">
        <v>0</v>
      </c>
      <c r="G21" s="36">
        <v>0</v>
      </c>
      <c r="H21" s="36">
        <v>0</v>
      </c>
    </row>
    <row r="22" spans="1:8" s="31" customFormat="1" ht="37.5" customHeight="1">
      <c r="A22" s="42" t="s">
        <v>30</v>
      </c>
      <c r="B22" s="29" t="s">
        <v>11</v>
      </c>
      <c r="C22" s="29" t="s">
        <v>31</v>
      </c>
      <c r="D22" s="29"/>
      <c r="E22" s="29"/>
      <c r="F22" s="30">
        <v>750</v>
      </c>
      <c r="G22" s="30">
        <v>750</v>
      </c>
      <c r="H22" s="30">
        <v>750</v>
      </c>
    </row>
    <row r="23" spans="1:8" s="37" customFormat="1" ht="23.25" hidden="1" customHeight="1">
      <c r="A23" s="32" t="s">
        <v>32</v>
      </c>
      <c r="B23" s="33" t="s">
        <v>11</v>
      </c>
      <c r="C23" s="33" t="s">
        <v>31</v>
      </c>
      <c r="D23" s="33" t="s">
        <v>33</v>
      </c>
      <c r="E23" s="33"/>
      <c r="F23" s="36">
        <f>F24</f>
        <v>2180.6999999999998</v>
      </c>
      <c r="G23" s="36">
        <f>G24</f>
        <v>2180.6999999999998</v>
      </c>
      <c r="H23" s="36">
        <f>H24</f>
        <v>2180.6999999999998</v>
      </c>
    </row>
    <row r="24" spans="1:8" s="37" customFormat="1" ht="17.25" hidden="1" customHeight="1">
      <c r="A24" s="35" t="s">
        <v>18</v>
      </c>
      <c r="B24" s="33" t="s">
        <v>11</v>
      </c>
      <c r="C24" s="33" t="s">
        <v>31</v>
      </c>
      <c r="D24" s="33" t="s">
        <v>34</v>
      </c>
      <c r="E24" s="33"/>
      <c r="F24" s="36">
        <f>F25+F26+F27</f>
        <v>2180.6999999999998</v>
      </c>
      <c r="G24" s="36">
        <f>G25+G26+G27</f>
        <v>2180.6999999999998</v>
      </c>
      <c r="H24" s="36">
        <f>H25+H26+H27</f>
        <v>2180.6999999999998</v>
      </c>
    </row>
    <row r="25" spans="1:8" s="37" customFormat="1" ht="23.25" hidden="1" customHeight="1">
      <c r="A25" s="38" t="s">
        <v>20</v>
      </c>
      <c r="B25" s="33" t="s">
        <v>11</v>
      </c>
      <c r="C25" s="33" t="s">
        <v>31</v>
      </c>
      <c r="D25" s="33" t="s">
        <v>34</v>
      </c>
      <c r="E25" s="33" t="s">
        <v>21</v>
      </c>
      <c r="F25" s="36">
        <f>1636.4+21</f>
        <v>1657.4</v>
      </c>
      <c r="G25" s="36">
        <f>1636.4+21</f>
        <v>1657.4</v>
      </c>
      <c r="H25" s="36">
        <f>1636.4+21</f>
        <v>1657.4</v>
      </c>
    </row>
    <row r="26" spans="1:8" s="37" customFormat="1" ht="25.5" hidden="1" customHeight="1">
      <c r="A26" s="35" t="s">
        <v>35</v>
      </c>
      <c r="B26" s="33" t="s">
        <v>11</v>
      </c>
      <c r="C26" s="33" t="s">
        <v>31</v>
      </c>
      <c r="D26" s="33" t="s">
        <v>34</v>
      </c>
      <c r="E26" s="33" t="s">
        <v>36</v>
      </c>
      <c r="F26" s="36">
        <v>522.29999999999995</v>
      </c>
      <c r="G26" s="36">
        <v>522.29999999999995</v>
      </c>
      <c r="H26" s="36">
        <v>522.29999999999995</v>
      </c>
    </row>
    <row r="27" spans="1:8" s="37" customFormat="1" ht="14.25" hidden="1" customHeight="1">
      <c r="A27" s="38" t="s">
        <v>37</v>
      </c>
      <c r="B27" s="33" t="s">
        <v>11</v>
      </c>
      <c r="C27" s="33" t="s">
        <v>31</v>
      </c>
      <c r="D27" s="33" t="s">
        <v>34</v>
      </c>
      <c r="E27" s="33" t="s">
        <v>38</v>
      </c>
      <c r="F27" s="36">
        <v>1</v>
      </c>
      <c r="G27" s="36">
        <v>1</v>
      </c>
      <c r="H27" s="36">
        <v>1</v>
      </c>
    </row>
    <row r="28" spans="1:8" s="37" customFormat="1" ht="24.75" hidden="1" customHeight="1">
      <c r="A28" s="39" t="s">
        <v>22</v>
      </c>
      <c r="B28" s="33" t="s">
        <v>11</v>
      </c>
      <c r="C28" s="33" t="s">
        <v>31</v>
      </c>
      <c r="D28" s="33" t="s">
        <v>23</v>
      </c>
      <c r="E28" s="33"/>
      <c r="F28" s="36">
        <f t="shared" ref="F28:H31" si="2">F29</f>
        <v>0</v>
      </c>
      <c r="G28" s="36">
        <f t="shared" si="2"/>
        <v>0</v>
      </c>
      <c r="H28" s="36">
        <f t="shared" si="2"/>
        <v>0</v>
      </c>
    </row>
    <row r="29" spans="1:8" s="37" customFormat="1" ht="40.5" hidden="1" customHeight="1">
      <c r="A29" s="39" t="s">
        <v>24</v>
      </c>
      <c r="B29" s="33" t="s">
        <v>11</v>
      </c>
      <c r="C29" s="33" t="s">
        <v>31</v>
      </c>
      <c r="D29" s="33" t="s">
        <v>25</v>
      </c>
      <c r="E29" s="33"/>
      <c r="F29" s="36">
        <f t="shared" si="2"/>
        <v>0</v>
      </c>
      <c r="G29" s="36">
        <f t="shared" si="2"/>
        <v>0</v>
      </c>
      <c r="H29" s="36">
        <f t="shared" si="2"/>
        <v>0</v>
      </c>
    </row>
    <row r="30" spans="1:8" s="37" customFormat="1" ht="26.25" hidden="1" customHeight="1">
      <c r="A30" s="40" t="s">
        <v>26</v>
      </c>
      <c r="B30" s="33" t="s">
        <v>11</v>
      </c>
      <c r="C30" s="33" t="s">
        <v>31</v>
      </c>
      <c r="D30" s="33" t="s">
        <v>27</v>
      </c>
      <c r="E30" s="33"/>
      <c r="F30" s="36">
        <f t="shared" si="2"/>
        <v>0</v>
      </c>
      <c r="G30" s="36">
        <f t="shared" si="2"/>
        <v>0</v>
      </c>
      <c r="H30" s="36">
        <f t="shared" si="2"/>
        <v>0</v>
      </c>
    </row>
    <row r="31" spans="1:8" s="37" customFormat="1" ht="118.5" hidden="1" customHeight="1">
      <c r="A31" s="38" t="s">
        <v>28</v>
      </c>
      <c r="B31" s="43" t="s">
        <v>11</v>
      </c>
      <c r="C31" s="43" t="s">
        <v>31</v>
      </c>
      <c r="D31" s="41" t="s">
        <v>29</v>
      </c>
      <c r="E31" s="33"/>
      <c r="F31" s="36">
        <f t="shared" si="2"/>
        <v>0</v>
      </c>
      <c r="G31" s="36">
        <f t="shared" si="2"/>
        <v>0</v>
      </c>
      <c r="H31" s="36">
        <f t="shared" si="2"/>
        <v>0</v>
      </c>
    </row>
    <row r="32" spans="1:8" s="37" customFormat="1" ht="24" hidden="1" customHeight="1">
      <c r="A32" s="38" t="s">
        <v>20</v>
      </c>
      <c r="B32" s="33" t="s">
        <v>11</v>
      </c>
      <c r="C32" s="33" t="s">
        <v>31</v>
      </c>
      <c r="D32" s="41" t="s">
        <v>29</v>
      </c>
      <c r="E32" s="33" t="s">
        <v>21</v>
      </c>
      <c r="F32" s="36">
        <v>0</v>
      </c>
      <c r="G32" s="36">
        <v>0</v>
      </c>
      <c r="H32" s="36">
        <v>0</v>
      </c>
    </row>
    <row r="33" spans="1:8" s="31" customFormat="1" ht="37.5" customHeight="1">
      <c r="A33" s="44" t="s">
        <v>39</v>
      </c>
      <c r="B33" s="29" t="s">
        <v>11</v>
      </c>
      <c r="C33" s="29" t="s">
        <v>40</v>
      </c>
      <c r="D33" s="29"/>
      <c r="E33" s="29"/>
      <c r="F33" s="30">
        <v>50660.5</v>
      </c>
      <c r="G33" s="30">
        <v>52088.6</v>
      </c>
      <c r="H33" s="30">
        <v>52100.3</v>
      </c>
    </row>
    <row r="34" spans="1:8" s="31" customFormat="1" ht="16.5" hidden="1" customHeight="1">
      <c r="A34" s="40" t="s">
        <v>41</v>
      </c>
      <c r="B34" s="33" t="s">
        <v>11</v>
      </c>
      <c r="C34" s="33" t="s">
        <v>40</v>
      </c>
      <c r="D34" s="45" t="s">
        <v>42</v>
      </c>
      <c r="E34" s="33"/>
      <c r="F34" s="34">
        <f t="shared" ref="F34:H35" si="3">F35</f>
        <v>0</v>
      </c>
      <c r="G34" s="34">
        <f t="shared" si="3"/>
        <v>0</v>
      </c>
      <c r="H34" s="34">
        <f t="shared" si="3"/>
        <v>0</v>
      </c>
    </row>
    <row r="35" spans="1:8" s="31" customFormat="1" ht="18" hidden="1" customHeight="1">
      <c r="A35" s="40" t="s">
        <v>43</v>
      </c>
      <c r="B35" s="33" t="s">
        <v>11</v>
      </c>
      <c r="C35" s="33" t="s">
        <v>40</v>
      </c>
      <c r="D35" s="45" t="s">
        <v>44</v>
      </c>
      <c r="E35" s="33"/>
      <c r="F35" s="34">
        <f t="shared" si="3"/>
        <v>0</v>
      </c>
      <c r="G35" s="34">
        <f t="shared" si="3"/>
        <v>0</v>
      </c>
      <c r="H35" s="34">
        <f t="shared" si="3"/>
        <v>0</v>
      </c>
    </row>
    <row r="36" spans="1:8" s="31" customFormat="1" ht="28.5" hidden="1" customHeight="1">
      <c r="A36" s="40" t="s">
        <v>45</v>
      </c>
      <c r="B36" s="33" t="s">
        <v>11</v>
      </c>
      <c r="C36" s="33" t="s">
        <v>40</v>
      </c>
      <c r="D36" s="45" t="s">
        <v>44</v>
      </c>
      <c r="E36" s="33" t="s">
        <v>36</v>
      </c>
      <c r="F36" s="34">
        <v>0</v>
      </c>
      <c r="G36" s="30">
        <v>0</v>
      </c>
      <c r="H36" s="30">
        <v>0</v>
      </c>
    </row>
    <row r="37" spans="1:8" s="37" customFormat="1" ht="16.5" hidden="1" customHeight="1">
      <c r="A37" s="35" t="s">
        <v>46</v>
      </c>
      <c r="B37" s="46" t="s">
        <v>11</v>
      </c>
      <c r="C37" s="46" t="s">
        <v>40</v>
      </c>
      <c r="D37" s="45" t="s">
        <v>47</v>
      </c>
      <c r="E37" s="47"/>
      <c r="F37" s="36">
        <f>F38+F40</f>
        <v>0</v>
      </c>
      <c r="G37" s="36">
        <f>G38+G40</f>
        <v>0</v>
      </c>
      <c r="H37" s="36">
        <f>H38+H40</f>
        <v>0</v>
      </c>
    </row>
    <row r="38" spans="1:8" s="37" customFormat="1" ht="24" hidden="1" customHeight="1">
      <c r="A38" s="35" t="s">
        <v>48</v>
      </c>
      <c r="B38" s="46" t="s">
        <v>11</v>
      </c>
      <c r="C38" s="46" t="s">
        <v>40</v>
      </c>
      <c r="D38" s="45" t="s">
        <v>49</v>
      </c>
      <c r="E38" s="47"/>
      <c r="F38" s="48">
        <f>F39</f>
        <v>0</v>
      </c>
      <c r="G38" s="48">
        <f>G39</f>
        <v>0</v>
      </c>
      <c r="H38" s="48">
        <f>H39</f>
        <v>0</v>
      </c>
    </row>
    <row r="39" spans="1:8" s="37" customFormat="1" ht="24.75" hidden="1" customHeight="1">
      <c r="A39" s="35" t="s">
        <v>20</v>
      </c>
      <c r="B39" s="33" t="s">
        <v>11</v>
      </c>
      <c r="C39" s="33" t="s">
        <v>40</v>
      </c>
      <c r="D39" s="45" t="s">
        <v>49</v>
      </c>
      <c r="E39" s="33" t="s">
        <v>21</v>
      </c>
      <c r="F39" s="48">
        <v>0</v>
      </c>
      <c r="G39" s="48">
        <v>0</v>
      </c>
      <c r="H39" s="48">
        <v>0</v>
      </c>
    </row>
    <row r="40" spans="1:8" s="37" customFormat="1" ht="25.5" hidden="1" customHeight="1">
      <c r="A40" s="49" t="s">
        <v>50</v>
      </c>
      <c r="B40" s="33" t="s">
        <v>11</v>
      </c>
      <c r="C40" s="33" t="s">
        <v>40</v>
      </c>
      <c r="D40" s="45" t="s">
        <v>51</v>
      </c>
      <c r="E40" s="33"/>
      <c r="F40" s="36">
        <f>F41</f>
        <v>0</v>
      </c>
      <c r="G40" s="36">
        <f>G41</f>
        <v>0</v>
      </c>
      <c r="H40" s="36">
        <f>H41</f>
        <v>0</v>
      </c>
    </row>
    <row r="41" spans="1:8" s="37" customFormat="1" ht="24.75" hidden="1" customHeight="1">
      <c r="A41" s="35" t="s">
        <v>20</v>
      </c>
      <c r="B41" s="33" t="s">
        <v>11</v>
      </c>
      <c r="C41" s="33" t="s">
        <v>40</v>
      </c>
      <c r="D41" s="45" t="s">
        <v>51</v>
      </c>
      <c r="E41" s="33" t="s">
        <v>21</v>
      </c>
      <c r="F41" s="36">
        <v>0</v>
      </c>
      <c r="G41" s="36">
        <v>0</v>
      </c>
      <c r="H41" s="36">
        <v>0</v>
      </c>
    </row>
    <row r="42" spans="1:8" s="37" customFormat="1" ht="38.25" hidden="1" customHeight="1">
      <c r="A42" s="50" t="s">
        <v>52</v>
      </c>
      <c r="B42" s="33" t="s">
        <v>11</v>
      </c>
      <c r="C42" s="33" t="s">
        <v>40</v>
      </c>
      <c r="D42" s="45" t="s">
        <v>53</v>
      </c>
      <c r="E42" s="33"/>
      <c r="F42" s="36">
        <f t="shared" ref="F42:H44" si="4">F43</f>
        <v>956.59999999999991</v>
      </c>
      <c r="G42" s="36">
        <f t="shared" si="4"/>
        <v>956.59999999999991</v>
      </c>
      <c r="H42" s="36">
        <f t="shared" si="4"/>
        <v>956.59999999999991</v>
      </c>
    </row>
    <row r="43" spans="1:8" s="37" customFormat="1" ht="24.75" hidden="1" customHeight="1">
      <c r="A43" s="51" t="s">
        <v>54</v>
      </c>
      <c r="B43" s="33" t="s">
        <v>11</v>
      </c>
      <c r="C43" s="33" t="s">
        <v>40</v>
      </c>
      <c r="D43" s="45" t="s">
        <v>55</v>
      </c>
      <c r="E43" s="33"/>
      <c r="F43" s="36">
        <f t="shared" si="4"/>
        <v>956.59999999999991</v>
      </c>
      <c r="G43" s="36">
        <f t="shared" si="4"/>
        <v>956.59999999999991</v>
      </c>
      <c r="H43" s="36">
        <f t="shared" si="4"/>
        <v>956.59999999999991</v>
      </c>
    </row>
    <row r="44" spans="1:8" s="37" customFormat="1" ht="38.25" hidden="1" customHeight="1">
      <c r="A44" s="51" t="s">
        <v>56</v>
      </c>
      <c r="B44" s="33" t="s">
        <v>11</v>
      </c>
      <c r="C44" s="33" t="s">
        <v>40</v>
      </c>
      <c r="D44" s="45" t="s">
        <v>57</v>
      </c>
      <c r="E44" s="33"/>
      <c r="F44" s="36">
        <f t="shared" si="4"/>
        <v>956.59999999999991</v>
      </c>
      <c r="G44" s="36">
        <f t="shared" si="4"/>
        <v>956.59999999999991</v>
      </c>
      <c r="H44" s="36">
        <f t="shared" si="4"/>
        <v>956.59999999999991</v>
      </c>
    </row>
    <row r="45" spans="1:8" s="37" customFormat="1" ht="103.5" hidden="1" customHeight="1">
      <c r="A45" s="52" t="s">
        <v>58</v>
      </c>
      <c r="B45" s="33" t="s">
        <v>11</v>
      </c>
      <c r="C45" s="33" t="s">
        <v>40</v>
      </c>
      <c r="D45" s="53" t="s">
        <v>59</v>
      </c>
      <c r="E45" s="33"/>
      <c r="F45" s="36">
        <f>F47+F46</f>
        <v>956.59999999999991</v>
      </c>
      <c r="G45" s="36">
        <f>G47+G46</f>
        <v>956.59999999999991</v>
      </c>
      <c r="H45" s="36">
        <f>H47+H46</f>
        <v>956.59999999999991</v>
      </c>
    </row>
    <row r="46" spans="1:8" s="37" customFormat="1" ht="27.75" hidden="1" customHeight="1">
      <c r="A46" s="35" t="s">
        <v>20</v>
      </c>
      <c r="B46" s="33" t="s">
        <v>11</v>
      </c>
      <c r="C46" s="33" t="s">
        <v>40</v>
      </c>
      <c r="D46" s="53" t="s">
        <v>59</v>
      </c>
      <c r="E46" s="33" t="s">
        <v>21</v>
      </c>
      <c r="F46" s="36">
        <v>683.3</v>
      </c>
      <c r="G46" s="36">
        <v>683.3</v>
      </c>
      <c r="H46" s="36">
        <v>683.3</v>
      </c>
    </row>
    <row r="47" spans="1:8" s="37" customFormat="1" ht="24.75" hidden="1" customHeight="1">
      <c r="A47" s="35" t="s">
        <v>35</v>
      </c>
      <c r="B47" s="33" t="s">
        <v>11</v>
      </c>
      <c r="C47" s="33" t="s">
        <v>40</v>
      </c>
      <c r="D47" s="53" t="s">
        <v>59</v>
      </c>
      <c r="E47" s="33" t="s">
        <v>36</v>
      </c>
      <c r="F47" s="36">
        <v>273.3</v>
      </c>
      <c r="G47" s="36">
        <v>273.3</v>
      </c>
      <c r="H47" s="36">
        <v>273.3</v>
      </c>
    </row>
    <row r="48" spans="1:8" s="37" customFormat="1" ht="24.75" hidden="1" customHeight="1">
      <c r="A48" s="49" t="s">
        <v>60</v>
      </c>
      <c r="B48" s="33" t="s">
        <v>11</v>
      </c>
      <c r="C48" s="33" t="s">
        <v>40</v>
      </c>
      <c r="D48" s="53" t="s">
        <v>23</v>
      </c>
      <c r="E48" s="33"/>
      <c r="F48" s="36">
        <f>F49</f>
        <v>19357.699999999997</v>
      </c>
      <c r="G48" s="36">
        <f>G49</f>
        <v>21079.8</v>
      </c>
      <c r="H48" s="36">
        <f>H49</f>
        <v>20080.400000000001</v>
      </c>
    </row>
    <row r="49" spans="1:8" s="37" customFormat="1" ht="39.75" hidden="1" customHeight="1">
      <c r="A49" s="54" t="s">
        <v>24</v>
      </c>
      <c r="B49" s="33" t="s">
        <v>11</v>
      </c>
      <c r="C49" s="33" t="s">
        <v>40</v>
      </c>
      <c r="D49" s="55" t="s">
        <v>25</v>
      </c>
      <c r="E49" s="33"/>
      <c r="F49" s="36">
        <f>F50+F55</f>
        <v>19357.699999999997</v>
      </c>
      <c r="G49" s="36">
        <f>G50+G55</f>
        <v>21079.8</v>
      </c>
      <c r="H49" s="36">
        <f>H50+H55</f>
        <v>20080.400000000001</v>
      </c>
    </row>
    <row r="50" spans="1:8" s="37" customFormat="1" ht="24.75" hidden="1" customHeight="1">
      <c r="A50" s="54" t="s">
        <v>61</v>
      </c>
      <c r="B50" s="33" t="s">
        <v>11</v>
      </c>
      <c r="C50" s="33" t="s">
        <v>40</v>
      </c>
      <c r="D50" s="53" t="s">
        <v>62</v>
      </c>
      <c r="E50" s="33"/>
      <c r="F50" s="36">
        <f>F51+F60+F58</f>
        <v>19357.699999999997</v>
      </c>
      <c r="G50" s="36">
        <f>G51+G60+G58</f>
        <v>21079.8</v>
      </c>
      <c r="H50" s="36">
        <f>H51+H60+H58</f>
        <v>20080.400000000001</v>
      </c>
    </row>
    <row r="51" spans="1:8" s="37" customFormat="1" ht="16.5" hidden="1" customHeight="1">
      <c r="A51" s="35" t="s">
        <v>18</v>
      </c>
      <c r="B51" s="33" t="s">
        <v>11</v>
      </c>
      <c r="C51" s="33" t="s">
        <v>40</v>
      </c>
      <c r="D51" s="55" t="s">
        <v>63</v>
      </c>
      <c r="E51" s="33"/>
      <c r="F51" s="36">
        <f>F52+F53+F54</f>
        <v>4001</v>
      </c>
      <c r="G51" s="36">
        <f>G52+G53+G54</f>
        <v>5723.1</v>
      </c>
      <c r="H51" s="36">
        <f>H52+H53+H54</f>
        <v>4723.1000000000004</v>
      </c>
    </row>
    <row r="52" spans="1:8" s="37" customFormat="1" ht="24.75" hidden="1" customHeight="1">
      <c r="A52" s="35" t="s">
        <v>20</v>
      </c>
      <c r="B52" s="33" t="s">
        <v>11</v>
      </c>
      <c r="C52" s="33" t="s">
        <v>40</v>
      </c>
      <c r="D52" s="55" t="s">
        <v>63</v>
      </c>
      <c r="E52" s="33" t="s">
        <v>21</v>
      </c>
      <c r="F52" s="36">
        <f>85</f>
        <v>85</v>
      </c>
      <c r="G52" s="36">
        <f>85</f>
        <v>85</v>
      </c>
      <c r="H52" s="36">
        <f>85</f>
        <v>85</v>
      </c>
    </row>
    <row r="53" spans="1:8" s="37" customFormat="1" ht="24.75" hidden="1" customHeight="1">
      <c r="A53" s="35" t="s">
        <v>35</v>
      </c>
      <c r="B53" s="33" t="s">
        <v>11</v>
      </c>
      <c r="C53" s="33" t="s">
        <v>40</v>
      </c>
      <c r="D53" s="55" t="s">
        <v>63</v>
      </c>
      <c r="E53" s="33" t="s">
        <v>36</v>
      </c>
      <c r="F53" s="36">
        <f>4466-722.1</f>
        <v>3743.9</v>
      </c>
      <c r="G53" s="36">
        <f>4466+1000</f>
        <v>5466</v>
      </c>
      <c r="H53" s="36">
        <v>4466</v>
      </c>
    </row>
    <row r="54" spans="1:8" s="37" customFormat="1" ht="18.75" hidden="1" customHeight="1">
      <c r="A54" s="35" t="s">
        <v>37</v>
      </c>
      <c r="B54" s="33" t="s">
        <v>11</v>
      </c>
      <c r="C54" s="33" t="s">
        <v>40</v>
      </c>
      <c r="D54" s="55" t="s">
        <v>63</v>
      </c>
      <c r="E54" s="33" t="s">
        <v>38</v>
      </c>
      <c r="F54" s="36">
        <v>172.1</v>
      </c>
      <c r="G54" s="34">
        <v>172.1</v>
      </c>
      <c r="H54" s="34">
        <v>172.1</v>
      </c>
    </row>
    <row r="55" spans="1:8" s="37" customFormat="1" ht="24" hidden="1" customHeight="1">
      <c r="A55" s="40" t="s">
        <v>26</v>
      </c>
      <c r="B55" s="33" t="s">
        <v>11</v>
      </c>
      <c r="C55" s="33" t="s">
        <v>40</v>
      </c>
      <c r="D55" s="55" t="s">
        <v>27</v>
      </c>
      <c r="E55" s="33"/>
      <c r="F55" s="36">
        <f t="shared" ref="F55:H56" si="5">F56</f>
        <v>0</v>
      </c>
      <c r="G55" s="36">
        <f t="shared" si="5"/>
        <v>0</v>
      </c>
      <c r="H55" s="36">
        <f t="shared" si="5"/>
        <v>0</v>
      </c>
    </row>
    <row r="56" spans="1:8" s="37" customFormat="1" ht="121.5" hidden="1" customHeight="1">
      <c r="A56" s="38" t="s">
        <v>28</v>
      </c>
      <c r="B56" s="33" t="s">
        <v>11</v>
      </c>
      <c r="C56" s="33" t="s">
        <v>40</v>
      </c>
      <c r="D56" s="55" t="s">
        <v>29</v>
      </c>
      <c r="E56" s="33"/>
      <c r="F56" s="36">
        <f t="shared" si="5"/>
        <v>0</v>
      </c>
      <c r="G56" s="36">
        <f t="shared" si="5"/>
        <v>0</v>
      </c>
      <c r="H56" s="36">
        <f t="shared" si="5"/>
        <v>0</v>
      </c>
    </row>
    <row r="57" spans="1:8" s="37" customFormat="1" ht="26.25" hidden="1" customHeight="1">
      <c r="A57" s="38" t="s">
        <v>20</v>
      </c>
      <c r="B57" s="33" t="s">
        <v>11</v>
      </c>
      <c r="C57" s="33" t="s">
        <v>40</v>
      </c>
      <c r="D57" s="55" t="s">
        <v>29</v>
      </c>
      <c r="E57" s="33" t="s">
        <v>21</v>
      </c>
      <c r="F57" s="36">
        <v>0</v>
      </c>
      <c r="G57" s="34">
        <v>0</v>
      </c>
      <c r="H57" s="34">
        <v>0</v>
      </c>
    </row>
    <row r="58" spans="1:8" s="37" customFormat="1" ht="24.75" hidden="1" customHeight="1">
      <c r="A58" s="35" t="s">
        <v>64</v>
      </c>
      <c r="B58" s="33" t="s">
        <v>11</v>
      </c>
      <c r="C58" s="33" t="s">
        <v>40</v>
      </c>
      <c r="D58" s="55" t="s">
        <v>65</v>
      </c>
      <c r="E58" s="33"/>
      <c r="F58" s="36">
        <f>F59</f>
        <v>15137.3</v>
      </c>
      <c r="G58" s="36">
        <f>G59</f>
        <v>15136.699999999999</v>
      </c>
      <c r="H58" s="36">
        <f>H59</f>
        <v>15136.8</v>
      </c>
    </row>
    <row r="59" spans="1:8" s="37" customFormat="1" ht="27.75" hidden="1" customHeight="1">
      <c r="A59" s="35" t="s">
        <v>20</v>
      </c>
      <c r="B59" s="33" t="s">
        <v>11</v>
      </c>
      <c r="C59" s="33" t="s">
        <v>40</v>
      </c>
      <c r="D59" s="55" t="s">
        <v>65</v>
      </c>
      <c r="E59" s="33" t="s">
        <v>21</v>
      </c>
      <c r="F59" s="36">
        <f>16869.1-1731.8</f>
        <v>15137.3</v>
      </c>
      <c r="G59" s="36">
        <f>16869.1-1732.4</f>
        <v>15136.699999999999</v>
      </c>
      <c r="H59" s="36">
        <f>16869.1-1732.3</f>
        <v>15136.8</v>
      </c>
    </row>
    <row r="60" spans="1:8" s="37" customFormat="1" ht="68.25" hidden="1" customHeight="1">
      <c r="A60" s="35" t="s">
        <v>66</v>
      </c>
      <c r="B60" s="33" t="s">
        <v>11</v>
      </c>
      <c r="C60" s="33" t="s">
        <v>40</v>
      </c>
      <c r="D60" s="55" t="s">
        <v>67</v>
      </c>
      <c r="E60" s="33"/>
      <c r="F60" s="36">
        <f>F61</f>
        <v>219.4</v>
      </c>
      <c r="G60" s="36">
        <f>G61</f>
        <v>220</v>
      </c>
      <c r="H60" s="36">
        <f>H61</f>
        <v>220.5</v>
      </c>
    </row>
    <row r="61" spans="1:8" s="37" customFormat="1" ht="24.75" hidden="1" customHeight="1">
      <c r="A61" s="35" t="s">
        <v>20</v>
      </c>
      <c r="B61" s="33" t="s">
        <v>11</v>
      </c>
      <c r="C61" s="33" t="s">
        <v>40</v>
      </c>
      <c r="D61" s="55" t="s">
        <v>67</v>
      </c>
      <c r="E61" s="33" t="s">
        <v>21</v>
      </c>
      <c r="F61" s="36">
        <v>219.4</v>
      </c>
      <c r="G61" s="36">
        <v>220</v>
      </c>
      <c r="H61" s="36">
        <v>220.5</v>
      </c>
    </row>
    <row r="62" spans="1:8" s="37" customFormat="1" ht="39.75" hidden="1" customHeight="1">
      <c r="A62" s="49" t="s">
        <v>68</v>
      </c>
      <c r="B62" s="33" t="s">
        <v>11</v>
      </c>
      <c r="C62" s="33" t="s">
        <v>40</v>
      </c>
      <c r="D62" s="53" t="s">
        <v>69</v>
      </c>
      <c r="E62" s="33"/>
      <c r="F62" s="36">
        <f t="shared" ref="F62:H64" si="6">F63</f>
        <v>822.1</v>
      </c>
      <c r="G62" s="36">
        <f t="shared" si="6"/>
        <v>822.1</v>
      </c>
      <c r="H62" s="36">
        <f t="shared" si="6"/>
        <v>822.1</v>
      </c>
    </row>
    <row r="63" spans="1:8" s="37" customFormat="1" ht="24.75" hidden="1" customHeight="1">
      <c r="A63" s="52" t="s">
        <v>70</v>
      </c>
      <c r="B63" s="33" t="s">
        <v>11</v>
      </c>
      <c r="C63" s="33" t="s">
        <v>40</v>
      </c>
      <c r="D63" s="53" t="s">
        <v>71</v>
      </c>
      <c r="E63" s="33"/>
      <c r="F63" s="36">
        <f t="shared" si="6"/>
        <v>822.1</v>
      </c>
      <c r="G63" s="36">
        <f t="shared" si="6"/>
        <v>822.1</v>
      </c>
      <c r="H63" s="36">
        <f t="shared" si="6"/>
        <v>822.1</v>
      </c>
    </row>
    <row r="64" spans="1:8" s="37" customFormat="1" ht="24.75" hidden="1" customHeight="1">
      <c r="A64" s="56" t="s">
        <v>72</v>
      </c>
      <c r="B64" s="33" t="s">
        <v>11</v>
      </c>
      <c r="C64" s="33" t="s">
        <v>40</v>
      </c>
      <c r="D64" s="53" t="s">
        <v>73</v>
      </c>
      <c r="E64" s="33"/>
      <c r="F64" s="36">
        <f t="shared" si="6"/>
        <v>822.1</v>
      </c>
      <c r="G64" s="36">
        <f t="shared" si="6"/>
        <v>822.1</v>
      </c>
      <c r="H64" s="36">
        <f t="shared" si="6"/>
        <v>822.1</v>
      </c>
    </row>
    <row r="65" spans="1:8" s="37" customFormat="1" ht="67.5" hidden="1" customHeight="1">
      <c r="A65" s="56" t="s">
        <v>74</v>
      </c>
      <c r="B65" s="33" t="s">
        <v>11</v>
      </c>
      <c r="C65" s="33" t="s">
        <v>40</v>
      </c>
      <c r="D65" s="53" t="s">
        <v>75</v>
      </c>
      <c r="E65" s="33"/>
      <c r="F65" s="36">
        <f>F66+F67</f>
        <v>822.1</v>
      </c>
      <c r="G65" s="36">
        <f>G66+G67</f>
        <v>822.1</v>
      </c>
      <c r="H65" s="36">
        <f>H66+H67</f>
        <v>822.1</v>
      </c>
    </row>
    <row r="66" spans="1:8" s="37" customFormat="1" ht="24.75" hidden="1" customHeight="1">
      <c r="A66" s="56" t="s">
        <v>20</v>
      </c>
      <c r="B66" s="33" t="s">
        <v>11</v>
      </c>
      <c r="C66" s="33" t="s">
        <v>40</v>
      </c>
      <c r="D66" s="53" t="s">
        <v>75</v>
      </c>
      <c r="E66" s="33" t="s">
        <v>21</v>
      </c>
      <c r="F66" s="36">
        <v>650.1</v>
      </c>
      <c r="G66" s="36">
        <v>650.1</v>
      </c>
      <c r="H66" s="36">
        <v>650.1</v>
      </c>
    </row>
    <row r="67" spans="1:8" s="37" customFormat="1" ht="24.75" hidden="1" customHeight="1">
      <c r="A67" s="56" t="s">
        <v>35</v>
      </c>
      <c r="B67" s="33" t="s">
        <v>11</v>
      </c>
      <c r="C67" s="33" t="s">
        <v>40</v>
      </c>
      <c r="D67" s="53" t="s">
        <v>75</v>
      </c>
      <c r="E67" s="33" t="s">
        <v>36</v>
      </c>
      <c r="F67" s="36">
        <v>172</v>
      </c>
      <c r="G67" s="36">
        <v>172</v>
      </c>
      <c r="H67" s="36">
        <v>172</v>
      </c>
    </row>
    <row r="68" spans="1:8" s="37" customFormat="1" ht="36" hidden="1" customHeight="1">
      <c r="A68" s="57" t="s">
        <v>76</v>
      </c>
      <c r="B68" s="33" t="s">
        <v>11</v>
      </c>
      <c r="C68" s="33" t="s">
        <v>40</v>
      </c>
      <c r="D68" s="53" t="s">
        <v>77</v>
      </c>
      <c r="E68" s="33"/>
      <c r="F68" s="36">
        <f t="shared" ref="F68:H69" si="7">F69</f>
        <v>219.1</v>
      </c>
      <c r="G68" s="36">
        <f t="shared" si="7"/>
        <v>219.1</v>
      </c>
      <c r="H68" s="36">
        <f t="shared" si="7"/>
        <v>218.5</v>
      </c>
    </row>
    <row r="69" spans="1:8" s="37" customFormat="1" ht="24.75" hidden="1" customHeight="1">
      <c r="A69" s="35" t="s">
        <v>78</v>
      </c>
      <c r="B69" s="33" t="s">
        <v>11</v>
      </c>
      <c r="C69" s="33" t="s">
        <v>40</v>
      </c>
      <c r="D69" s="55" t="s">
        <v>79</v>
      </c>
      <c r="E69" s="33"/>
      <c r="F69" s="36">
        <f t="shared" si="7"/>
        <v>219.1</v>
      </c>
      <c r="G69" s="36">
        <f t="shared" si="7"/>
        <v>219.1</v>
      </c>
      <c r="H69" s="36">
        <f t="shared" si="7"/>
        <v>218.5</v>
      </c>
    </row>
    <row r="70" spans="1:8" s="37" customFormat="1" ht="63.75" hidden="1" customHeight="1">
      <c r="A70" s="58" t="s">
        <v>80</v>
      </c>
      <c r="B70" s="33" t="s">
        <v>11</v>
      </c>
      <c r="C70" s="33" t="s">
        <v>40</v>
      </c>
      <c r="D70" s="55" t="s">
        <v>81</v>
      </c>
      <c r="E70" s="33"/>
      <c r="F70" s="36">
        <f>F71+F72</f>
        <v>219.1</v>
      </c>
      <c r="G70" s="36">
        <f>G71+G72</f>
        <v>219.1</v>
      </c>
      <c r="H70" s="36">
        <f>H71+H72</f>
        <v>218.5</v>
      </c>
    </row>
    <row r="71" spans="1:8" s="37" customFormat="1" ht="24.75" hidden="1" customHeight="1">
      <c r="A71" s="35" t="s">
        <v>20</v>
      </c>
      <c r="B71" s="33" t="s">
        <v>11</v>
      </c>
      <c r="C71" s="33" t="s">
        <v>40</v>
      </c>
      <c r="D71" s="55" t="s">
        <v>81</v>
      </c>
      <c r="E71" s="33" t="s">
        <v>21</v>
      </c>
      <c r="F71" s="36">
        <v>179</v>
      </c>
      <c r="G71" s="36">
        <v>179</v>
      </c>
      <c r="H71" s="36">
        <v>178.4</v>
      </c>
    </row>
    <row r="72" spans="1:8" s="37" customFormat="1" ht="24.75" hidden="1" customHeight="1">
      <c r="A72" s="35" t="s">
        <v>35</v>
      </c>
      <c r="B72" s="33" t="s">
        <v>11</v>
      </c>
      <c r="C72" s="33" t="s">
        <v>40</v>
      </c>
      <c r="D72" s="55" t="s">
        <v>81</v>
      </c>
      <c r="E72" s="33" t="s">
        <v>36</v>
      </c>
      <c r="F72" s="36">
        <v>40.1</v>
      </c>
      <c r="G72" s="36">
        <v>40.1</v>
      </c>
      <c r="H72" s="36">
        <v>40.1</v>
      </c>
    </row>
    <row r="73" spans="1:8" s="37" customFormat="1" ht="24.75" hidden="1" customHeight="1">
      <c r="A73" s="59" t="s">
        <v>82</v>
      </c>
      <c r="B73" s="33" t="s">
        <v>11</v>
      </c>
      <c r="C73" s="33" t="s">
        <v>40</v>
      </c>
      <c r="D73" s="53" t="s">
        <v>83</v>
      </c>
      <c r="E73" s="33"/>
      <c r="F73" s="36">
        <f>F74+F77</f>
        <v>1000</v>
      </c>
      <c r="G73" s="36">
        <f>G74+G77</f>
        <v>1000</v>
      </c>
      <c r="H73" s="36">
        <f>H74+H77</f>
        <v>1000</v>
      </c>
    </row>
    <row r="74" spans="1:8" s="37" customFormat="1" ht="39.75" hidden="1" customHeight="1">
      <c r="A74" s="35" t="s">
        <v>84</v>
      </c>
      <c r="B74" s="33" t="s">
        <v>11</v>
      </c>
      <c r="C74" s="33" t="s">
        <v>40</v>
      </c>
      <c r="D74" s="55" t="s">
        <v>85</v>
      </c>
      <c r="E74" s="33"/>
      <c r="F74" s="36">
        <f t="shared" ref="F74:H75" si="8">F75</f>
        <v>350</v>
      </c>
      <c r="G74" s="36">
        <f t="shared" si="8"/>
        <v>350</v>
      </c>
      <c r="H74" s="36">
        <f t="shared" si="8"/>
        <v>350</v>
      </c>
    </row>
    <row r="75" spans="1:8" s="37" customFormat="1" ht="19.5" hidden="1" customHeight="1">
      <c r="A75" s="35" t="s">
        <v>86</v>
      </c>
      <c r="B75" s="33" t="s">
        <v>11</v>
      </c>
      <c r="C75" s="33" t="s">
        <v>40</v>
      </c>
      <c r="D75" s="55" t="s">
        <v>87</v>
      </c>
      <c r="E75" s="33"/>
      <c r="F75" s="36">
        <f t="shared" si="8"/>
        <v>350</v>
      </c>
      <c r="G75" s="36">
        <f t="shared" si="8"/>
        <v>350</v>
      </c>
      <c r="H75" s="36">
        <f t="shared" si="8"/>
        <v>350</v>
      </c>
    </row>
    <row r="76" spans="1:8" s="37" customFormat="1" ht="24.75" hidden="1" customHeight="1">
      <c r="A76" s="35" t="s">
        <v>35</v>
      </c>
      <c r="B76" s="33" t="s">
        <v>11</v>
      </c>
      <c r="C76" s="33" t="s">
        <v>40</v>
      </c>
      <c r="D76" s="55" t="s">
        <v>87</v>
      </c>
      <c r="E76" s="33" t="s">
        <v>36</v>
      </c>
      <c r="F76" s="36">
        <v>350</v>
      </c>
      <c r="G76" s="36">
        <v>350</v>
      </c>
      <c r="H76" s="36">
        <v>350</v>
      </c>
    </row>
    <row r="77" spans="1:8" s="37" customFormat="1" ht="39.75" hidden="1" customHeight="1">
      <c r="A77" s="35" t="s">
        <v>88</v>
      </c>
      <c r="B77" s="33" t="s">
        <v>11</v>
      </c>
      <c r="C77" s="33" t="s">
        <v>40</v>
      </c>
      <c r="D77" s="55" t="s">
        <v>89</v>
      </c>
      <c r="E77" s="33"/>
      <c r="F77" s="36">
        <f t="shared" ref="F77:H78" si="9">F78</f>
        <v>650</v>
      </c>
      <c r="G77" s="36">
        <f t="shared" si="9"/>
        <v>650</v>
      </c>
      <c r="H77" s="36">
        <f t="shared" si="9"/>
        <v>650</v>
      </c>
    </row>
    <row r="78" spans="1:8" s="37" customFormat="1" ht="37.5" hidden="1" customHeight="1">
      <c r="A78" s="35" t="s">
        <v>90</v>
      </c>
      <c r="B78" s="33" t="s">
        <v>11</v>
      </c>
      <c r="C78" s="33" t="s">
        <v>40</v>
      </c>
      <c r="D78" s="55" t="s">
        <v>91</v>
      </c>
      <c r="E78" s="33"/>
      <c r="F78" s="36">
        <f t="shared" si="9"/>
        <v>650</v>
      </c>
      <c r="G78" s="36">
        <f t="shared" si="9"/>
        <v>650</v>
      </c>
      <c r="H78" s="36">
        <f t="shared" si="9"/>
        <v>650</v>
      </c>
    </row>
    <row r="79" spans="1:8" s="37" customFormat="1" ht="24.75" hidden="1" customHeight="1">
      <c r="A79" s="35" t="s">
        <v>35</v>
      </c>
      <c r="B79" s="33" t="s">
        <v>11</v>
      </c>
      <c r="C79" s="33" t="s">
        <v>40</v>
      </c>
      <c r="D79" s="55" t="s">
        <v>91</v>
      </c>
      <c r="E79" s="33" t="s">
        <v>36</v>
      </c>
      <c r="F79" s="36">
        <f>1650-1000</f>
        <v>650</v>
      </c>
      <c r="G79" s="36">
        <v>650</v>
      </c>
      <c r="H79" s="36">
        <v>650</v>
      </c>
    </row>
    <row r="80" spans="1:8" s="62" customFormat="1" ht="14.25" customHeight="1">
      <c r="A80" s="60" t="s">
        <v>92</v>
      </c>
      <c r="B80" s="29" t="s">
        <v>11</v>
      </c>
      <c r="C80" s="29" t="s">
        <v>93</v>
      </c>
      <c r="D80" s="45"/>
      <c r="E80" s="33"/>
      <c r="F80" s="61">
        <v>1.7</v>
      </c>
      <c r="G80" s="61">
        <v>1.8</v>
      </c>
      <c r="H80" s="61">
        <v>11.7</v>
      </c>
    </row>
    <row r="81" spans="1:8" s="37" customFormat="1" ht="14.25" hidden="1" customHeight="1">
      <c r="A81" s="35" t="s">
        <v>94</v>
      </c>
      <c r="B81" s="33" t="s">
        <v>11</v>
      </c>
      <c r="C81" s="33" t="s">
        <v>93</v>
      </c>
      <c r="D81" s="33" t="s">
        <v>95</v>
      </c>
      <c r="E81" s="33"/>
      <c r="F81" s="36">
        <f t="shared" ref="F81:H82" si="10">F82</f>
        <v>15.7</v>
      </c>
      <c r="G81" s="36">
        <f t="shared" si="10"/>
        <v>1.9</v>
      </c>
      <c r="H81" s="36">
        <f t="shared" si="10"/>
        <v>1.7</v>
      </c>
    </row>
    <row r="82" spans="1:8" s="37" customFormat="1" ht="37.5" hidden="1" customHeight="1">
      <c r="A82" s="35" t="s">
        <v>96</v>
      </c>
      <c r="B82" s="33" t="s">
        <v>11</v>
      </c>
      <c r="C82" s="33" t="s">
        <v>93</v>
      </c>
      <c r="D82" s="45" t="s">
        <v>97</v>
      </c>
      <c r="E82" s="33"/>
      <c r="F82" s="36">
        <f t="shared" si="10"/>
        <v>15.7</v>
      </c>
      <c r="G82" s="36">
        <f t="shared" si="10"/>
        <v>1.9</v>
      </c>
      <c r="H82" s="36">
        <f t="shared" si="10"/>
        <v>1.7</v>
      </c>
    </row>
    <row r="83" spans="1:8" s="37" customFormat="1" ht="24.75" hidden="1" customHeight="1">
      <c r="A83" s="35" t="s">
        <v>35</v>
      </c>
      <c r="B83" s="33" t="s">
        <v>11</v>
      </c>
      <c r="C83" s="33" t="s">
        <v>93</v>
      </c>
      <c r="D83" s="45" t="s">
        <v>97</v>
      </c>
      <c r="E83" s="33" t="s">
        <v>36</v>
      </c>
      <c r="F83" s="36">
        <v>15.7</v>
      </c>
      <c r="G83" s="36">
        <v>1.9</v>
      </c>
      <c r="H83" s="36">
        <v>1.7</v>
      </c>
    </row>
    <row r="84" spans="1:8" s="31" customFormat="1" ht="37.5" customHeight="1">
      <c r="A84" s="44" t="s">
        <v>98</v>
      </c>
      <c r="B84" s="29" t="s">
        <v>11</v>
      </c>
      <c r="C84" s="29" t="s">
        <v>99</v>
      </c>
      <c r="D84" s="29"/>
      <c r="E84" s="29"/>
      <c r="F84" s="30">
        <v>10445.200000000001</v>
      </c>
      <c r="G84" s="30">
        <v>10485.200000000001</v>
      </c>
      <c r="H84" s="30">
        <v>10485.200000000001</v>
      </c>
    </row>
    <row r="85" spans="1:8" s="37" customFormat="1" ht="15" hidden="1" customHeight="1">
      <c r="A85" s="35" t="s">
        <v>94</v>
      </c>
      <c r="B85" s="33" t="s">
        <v>11</v>
      </c>
      <c r="C85" s="33" t="s">
        <v>99</v>
      </c>
      <c r="D85" s="33" t="s">
        <v>95</v>
      </c>
      <c r="E85" s="33"/>
      <c r="F85" s="34">
        <f t="shared" ref="F85:H86" si="11">F86</f>
        <v>44</v>
      </c>
      <c r="G85" s="34">
        <f t="shared" si="11"/>
        <v>44</v>
      </c>
      <c r="H85" s="34">
        <f t="shared" si="11"/>
        <v>44</v>
      </c>
    </row>
    <row r="86" spans="1:8" s="37" customFormat="1" ht="76.5" hidden="1" customHeight="1">
      <c r="A86" s="35" t="s">
        <v>100</v>
      </c>
      <c r="B86" s="33" t="s">
        <v>11</v>
      </c>
      <c r="C86" s="33" t="s">
        <v>99</v>
      </c>
      <c r="D86" s="45" t="s">
        <v>101</v>
      </c>
      <c r="E86" s="33"/>
      <c r="F86" s="36">
        <f t="shared" si="11"/>
        <v>44</v>
      </c>
      <c r="G86" s="36">
        <f t="shared" si="11"/>
        <v>44</v>
      </c>
      <c r="H86" s="36">
        <f t="shared" si="11"/>
        <v>44</v>
      </c>
    </row>
    <row r="87" spans="1:8" s="37" customFormat="1" ht="25.5" hidden="1" customHeight="1">
      <c r="A87" s="35" t="s">
        <v>20</v>
      </c>
      <c r="B87" s="33" t="s">
        <v>11</v>
      </c>
      <c r="C87" s="33" t="s">
        <v>99</v>
      </c>
      <c r="D87" s="45" t="s">
        <v>101</v>
      </c>
      <c r="E87" s="33" t="s">
        <v>21</v>
      </c>
      <c r="F87" s="36">
        <v>44</v>
      </c>
      <c r="G87" s="36">
        <v>44</v>
      </c>
      <c r="H87" s="36">
        <v>44</v>
      </c>
    </row>
    <row r="88" spans="1:8" s="63" customFormat="1" hidden="1">
      <c r="A88" s="32" t="s">
        <v>14</v>
      </c>
      <c r="B88" s="33" t="s">
        <v>11</v>
      </c>
      <c r="C88" s="33" t="s">
        <v>99</v>
      </c>
      <c r="D88" s="33" t="s">
        <v>15</v>
      </c>
      <c r="E88" s="33"/>
      <c r="F88" s="34">
        <f>F89+F93</f>
        <v>1589.1000000000001</v>
      </c>
      <c r="G88" s="34">
        <f>G89+G93</f>
        <v>1589.1000000000001</v>
      </c>
      <c r="H88" s="34">
        <f>H89+H93</f>
        <v>1589.1000000000001</v>
      </c>
    </row>
    <row r="89" spans="1:8" s="63" customFormat="1" hidden="1">
      <c r="A89" s="35" t="s">
        <v>18</v>
      </c>
      <c r="B89" s="33" t="s">
        <v>11</v>
      </c>
      <c r="C89" s="33" t="s">
        <v>99</v>
      </c>
      <c r="D89" s="33" t="s">
        <v>102</v>
      </c>
      <c r="E89" s="33"/>
      <c r="F89" s="34">
        <f>F90+F91+F92</f>
        <v>1589.1000000000001</v>
      </c>
      <c r="G89" s="34">
        <f>G90+G91+G92</f>
        <v>1589.1000000000001</v>
      </c>
      <c r="H89" s="34">
        <f>H90+H91+H92</f>
        <v>1589.1000000000001</v>
      </c>
    </row>
    <row r="90" spans="1:8" s="63" customFormat="1" ht="25.5" hidden="1">
      <c r="A90" s="35" t="s">
        <v>20</v>
      </c>
      <c r="B90" s="33" t="s">
        <v>11</v>
      </c>
      <c r="C90" s="33" t="s">
        <v>99</v>
      </c>
      <c r="D90" s="33" t="s">
        <v>102</v>
      </c>
      <c r="E90" s="33" t="s">
        <v>21</v>
      </c>
      <c r="F90" s="34">
        <f>1320.5+43.2</f>
        <v>1363.7</v>
      </c>
      <c r="G90" s="34">
        <f>1320.5+43.2</f>
        <v>1363.7</v>
      </c>
      <c r="H90" s="34">
        <f>1320.5+43.2</f>
        <v>1363.7</v>
      </c>
    </row>
    <row r="91" spans="1:8" s="63" customFormat="1" ht="25.5" hidden="1">
      <c r="A91" s="35" t="s">
        <v>35</v>
      </c>
      <c r="B91" s="33" t="s">
        <v>11</v>
      </c>
      <c r="C91" s="33" t="s">
        <v>99</v>
      </c>
      <c r="D91" s="33" t="s">
        <v>102</v>
      </c>
      <c r="E91" s="33" t="s">
        <v>36</v>
      </c>
      <c r="F91" s="34">
        <f>225.4</f>
        <v>225.4</v>
      </c>
      <c r="G91" s="34">
        <f>225.4</f>
        <v>225.4</v>
      </c>
      <c r="H91" s="34">
        <f>225.4</f>
        <v>225.4</v>
      </c>
    </row>
    <row r="92" spans="1:8" s="63" customFormat="1" hidden="1">
      <c r="A92" s="35" t="s">
        <v>37</v>
      </c>
      <c r="B92" s="33" t="s">
        <v>11</v>
      </c>
      <c r="C92" s="33" t="s">
        <v>99</v>
      </c>
      <c r="D92" s="33" t="s">
        <v>102</v>
      </c>
      <c r="E92" s="33" t="s">
        <v>38</v>
      </c>
      <c r="F92" s="34"/>
      <c r="G92" s="34"/>
      <c r="H92" s="34"/>
    </row>
    <row r="93" spans="1:8" s="63" customFormat="1" ht="114.75" hidden="1">
      <c r="A93" s="38" t="s">
        <v>28</v>
      </c>
      <c r="B93" s="33" t="s">
        <v>11</v>
      </c>
      <c r="C93" s="33" t="s">
        <v>99</v>
      </c>
      <c r="D93" s="33" t="s">
        <v>103</v>
      </c>
      <c r="E93" s="33"/>
      <c r="F93" s="34">
        <f>F94</f>
        <v>0</v>
      </c>
      <c r="G93" s="34">
        <f>G94</f>
        <v>0</v>
      </c>
      <c r="H93" s="34">
        <f>H94</f>
        <v>0</v>
      </c>
    </row>
    <row r="94" spans="1:8" s="63" customFormat="1" ht="25.5" hidden="1">
      <c r="A94" s="38" t="s">
        <v>20</v>
      </c>
      <c r="B94" s="33" t="s">
        <v>11</v>
      </c>
      <c r="C94" s="33" t="s">
        <v>99</v>
      </c>
      <c r="D94" s="33" t="s">
        <v>103</v>
      </c>
      <c r="E94" s="33" t="s">
        <v>21</v>
      </c>
      <c r="F94" s="64"/>
      <c r="G94" s="34">
        <v>0</v>
      </c>
      <c r="H94" s="34">
        <v>0</v>
      </c>
    </row>
    <row r="95" spans="1:8" s="63" customFormat="1" ht="18.75" hidden="1" customHeight="1">
      <c r="A95" s="38" t="s">
        <v>46</v>
      </c>
      <c r="B95" s="33" t="s">
        <v>11</v>
      </c>
      <c r="C95" s="33" t="s">
        <v>99</v>
      </c>
      <c r="D95" s="33" t="s">
        <v>47</v>
      </c>
      <c r="E95" s="33"/>
      <c r="F95" s="34">
        <f>F96</f>
        <v>352.6</v>
      </c>
      <c r="G95" s="34">
        <f>G96</f>
        <v>0</v>
      </c>
      <c r="H95" s="34">
        <f>H96</f>
        <v>0</v>
      </c>
    </row>
    <row r="96" spans="1:8" s="63" customFormat="1" ht="25.5" hidden="1">
      <c r="A96" s="38" t="s">
        <v>104</v>
      </c>
      <c r="B96" s="33" t="s">
        <v>11</v>
      </c>
      <c r="C96" s="33" t="s">
        <v>99</v>
      </c>
      <c r="D96" s="33" t="s">
        <v>105</v>
      </c>
      <c r="E96" s="33"/>
      <c r="F96" s="34">
        <f>F97+F98</f>
        <v>352.6</v>
      </c>
      <c r="G96" s="34">
        <f>G97+G98</f>
        <v>0</v>
      </c>
      <c r="H96" s="34">
        <f>H97+H98</f>
        <v>0</v>
      </c>
    </row>
    <row r="97" spans="1:8" s="63" customFormat="1" ht="25.5" hidden="1">
      <c r="A97" s="38" t="s">
        <v>20</v>
      </c>
      <c r="B97" s="33" t="s">
        <v>11</v>
      </c>
      <c r="C97" s="33" t="s">
        <v>99</v>
      </c>
      <c r="D97" s="33" t="s">
        <v>105</v>
      </c>
      <c r="E97" s="33" t="s">
        <v>21</v>
      </c>
      <c r="F97" s="34">
        <v>289.10000000000002</v>
      </c>
      <c r="G97" s="34">
        <v>0</v>
      </c>
      <c r="H97" s="34">
        <v>0</v>
      </c>
    </row>
    <row r="98" spans="1:8" s="63" customFormat="1" ht="25.5" hidden="1">
      <c r="A98" s="35" t="s">
        <v>35</v>
      </c>
      <c r="B98" s="33" t="s">
        <v>11</v>
      </c>
      <c r="C98" s="33" t="s">
        <v>99</v>
      </c>
      <c r="D98" s="33" t="s">
        <v>105</v>
      </c>
      <c r="E98" s="33" t="s">
        <v>36</v>
      </c>
      <c r="F98" s="34">
        <v>63.5</v>
      </c>
      <c r="G98" s="34">
        <v>0</v>
      </c>
      <c r="H98" s="34">
        <v>0</v>
      </c>
    </row>
    <row r="99" spans="1:8" s="63" customFormat="1" ht="25.5" hidden="1" customHeight="1">
      <c r="A99" s="39" t="s">
        <v>22</v>
      </c>
      <c r="B99" s="33" t="s">
        <v>11</v>
      </c>
      <c r="C99" s="33" t="s">
        <v>99</v>
      </c>
      <c r="D99" s="33" t="s">
        <v>23</v>
      </c>
      <c r="E99" s="33"/>
      <c r="F99" s="65">
        <f t="shared" ref="F99:H102" si="12">F100</f>
        <v>0</v>
      </c>
      <c r="G99" s="65">
        <f t="shared" si="12"/>
        <v>0</v>
      </c>
      <c r="H99" s="65">
        <f t="shared" si="12"/>
        <v>0</v>
      </c>
    </row>
    <row r="100" spans="1:8" s="63" customFormat="1" ht="38.25" hidden="1">
      <c r="A100" s="39" t="s">
        <v>24</v>
      </c>
      <c r="B100" s="33" t="s">
        <v>11</v>
      </c>
      <c r="C100" s="33" t="s">
        <v>99</v>
      </c>
      <c r="D100" s="33" t="s">
        <v>25</v>
      </c>
      <c r="E100" s="33"/>
      <c r="F100" s="65">
        <f t="shared" si="12"/>
        <v>0</v>
      </c>
      <c r="G100" s="65">
        <f t="shared" si="12"/>
        <v>0</v>
      </c>
      <c r="H100" s="65">
        <f t="shared" si="12"/>
        <v>0</v>
      </c>
    </row>
    <row r="101" spans="1:8" s="63" customFormat="1" ht="25.5" hidden="1">
      <c r="A101" s="40" t="s">
        <v>26</v>
      </c>
      <c r="B101" s="33" t="s">
        <v>11</v>
      </c>
      <c r="C101" s="33" t="s">
        <v>99</v>
      </c>
      <c r="D101" s="33" t="s">
        <v>27</v>
      </c>
      <c r="E101" s="33"/>
      <c r="F101" s="65">
        <f t="shared" si="12"/>
        <v>0</v>
      </c>
      <c r="G101" s="65">
        <f t="shared" si="12"/>
        <v>0</v>
      </c>
      <c r="H101" s="65">
        <f t="shared" si="12"/>
        <v>0</v>
      </c>
    </row>
    <row r="102" spans="1:8" s="63" customFormat="1" ht="114.75" hidden="1">
      <c r="A102" s="38" t="s">
        <v>28</v>
      </c>
      <c r="B102" s="33" t="s">
        <v>11</v>
      </c>
      <c r="C102" s="33" t="s">
        <v>99</v>
      </c>
      <c r="D102" s="41" t="s">
        <v>29</v>
      </c>
      <c r="E102" s="33"/>
      <c r="F102" s="65">
        <f t="shared" si="12"/>
        <v>0</v>
      </c>
      <c r="G102" s="65">
        <f t="shared" si="12"/>
        <v>0</v>
      </c>
      <c r="H102" s="65">
        <f t="shared" si="12"/>
        <v>0</v>
      </c>
    </row>
    <row r="103" spans="1:8" s="63" customFormat="1" ht="25.5" hidden="1">
      <c r="A103" s="38" t="s">
        <v>20</v>
      </c>
      <c r="B103" s="33" t="s">
        <v>11</v>
      </c>
      <c r="C103" s="33" t="s">
        <v>99</v>
      </c>
      <c r="D103" s="41" t="s">
        <v>29</v>
      </c>
      <c r="E103" s="33" t="s">
        <v>21</v>
      </c>
      <c r="F103" s="65">
        <v>0</v>
      </c>
      <c r="G103" s="34">
        <v>0</v>
      </c>
      <c r="H103" s="34">
        <v>0</v>
      </c>
    </row>
    <row r="104" spans="1:8" s="67" customFormat="1" ht="26.25" hidden="1" customHeight="1">
      <c r="A104" s="66" t="s">
        <v>106</v>
      </c>
      <c r="B104" s="33" t="s">
        <v>11</v>
      </c>
      <c r="C104" s="33" t="s">
        <v>99</v>
      </c>
      <c r="D104" s="55" t="s">
        <v>107</v>
      </c>
      <c r="E104" s="45"/>
      <c r="F104" s="36">
        <f>F105</f>
        <v>7333.7</v>
      </c>
      <c r="G104" s="36">
        <f>G105</f>
        <v>7781.7</v>
      </c>
      <c r="H104" s="36">
        <f>H105</f>
        <v>7781.7</v>
      </c>
    </row>
    <row r="105" spans="1:8" s="67" customFormat="1" ht="63.75" hidden="1">
      <c r="A105" s="68" t="s">
        <v>108</v>
      </c>
      <c r="B105" s="33" t="s">
        <v>11</v>
      </c>
      <c r="C105" s="33" t="s">
        <v>99</v>
      </c>
      <c r="D105" s="55" t="s">
        <v>109</v>
      </c>
      <c r="E105" s="45"/>
      <c r="F105" s="36">
        <f>F106+F115+F110+F112</f>
        <v>7333.7</v>
      </c>
      <c r="G105" s="36">
        <f>G106+G115+G110+G112</f>
        <v>7781.7</v>
      </c>
      <c r="H105" s="36">
        <f>H106+H115+H110+H112</f>
        <v>7781.7</v>
      </c>
    </row>
    <row r="106" spans="1:8" s="67" customFormat="1" ht="15" hidden="1" customHeight="1">
      <c r="A106" s="52" t="s">
        <v>18</v>
      </c>
      <c r="B106" s="33" t="s">
        <v>11</v>
      </c>
      <c r="C106" s="33" t="s">
        <v>99</v>
      </c>
      <c r="D106" s="55" t="s">
        <v>110</v>
      </c>
      <c r="E106" s="45"/>
      <c r="F106" s="36">
        <f>F107+F108+F109</f>
        <v>6886.9</v>
      </c>
      <c r="G106" s="36">
        <f>G107+G108+G109</f>
        <v>7652.0999999999995</v>
      </c>
      <c r="H106" s="36">
        <f>H107+H108+H109</f>
        <v>7652.0999999999995</v>
      </c>
    </row>
    <row r="107" spans="1:8" s="67" customFormat="1" ht="25.5" hidden="1">
      <c r="A107" s="35" t="s">
        <v>20</v>
      </c>
      <c r="B107" s="33" t="s">
        <v>11</v>
      </c>
      <c r="C107" s="33" t="s">
        <v>99</v>
      </c>
      <c r="D107" s="55" t="s">
        <v>110</v>
      </c>
      <c r="E107" s="45" t="s">
        <v>21</v>
      </c>
      <c r="F107" s="36">
        <f>6684.2-264.4-104.6+60+204.3+52.8-553.3</f>
        <v>6079</v>
      </c>
      <c r="G107" s="36">
        <f>6684.2-104.6+60+204.3</f>
        <v>6843.9</v>
      </c>
      <c r="H107" s="36">
        <f>6684.2-104.6+60+204.3</f>
        <v>6843.9</v>
      </c>
    </row>
    <row r="108" spans="1:8" s="67" customFormat="1" ht="25.5" hidden="1">
      <c r="A108" s="35" t="s">
        <v>35</v>
      </c>
      <c r="B108" s="33" t="s">
        <v>11</v>
      </c>
      <c r="C108" s="33" t="s">
        <v>99</v>
      </c>
      <c r="D108" s="55" t="s">
        <v>110</v>
      </c>
      <c r="E108" s="45" t="s">
        <v>36</v>
      </c>
      <c r="F108" s="36">
        <f>601.7+204.2</f>
        <v>805.90000000000009</v>
      </c>
      <c r="G108" s="36">
        <f>602+204.2</f>
        <v>806.2</v>
      </c>
      <c r="H108" s="36">
        <f>602+204.2</f>
        <v>806.2</v>
      </c>
    </row>
    <row r="109" spans="1:8" s="67" customFormat="1" hidden="1">
      <c r="A109" s="35" t="s">
        <v>37</v>
      </c>
      <c r="B109" s="33" t="s">
        <v>11</v>
      </c>
      <c r="C109" s="33" t="s">
        <v>99</v>
      </c>
      <c r="D109" s="55" t="s">
        <v>110</v>
      </c>
      <c r="E109" s="45" t="s">
        <v>38</v>
      </c>
      <c r="F109" s="36">
        <v>2</v>
      </c>
      <c r="G109" s="36">
        <v>2</v>
      </c>
      <c r="H109" s="36">
        <v>2</v>
      </c>
    </row>
    <row r="110" spans="1:8" s="63" customFormat="1" ht="25.5" hidden="1">
      <c r="A110" s="38" t="s">
        <v>111</v>
      </c>
      <c r="B110" s="33" t="s">
        <v>11</v>
      </c>
      <c r="C110" s="33" t="s">
        <v>99</v>
      </c>
      <c r="D110" s="55" t="s">
        <v>112</v>
      </c>
      <c r="E110" s="33"/>
      <c r="F110" s="34">
        <f>F111</f>
        <v>104.6</v>
      </c>
      <c r="G110" s="34">
        <f>G111</f>
        <v>104.6</v>
      </c>
      <c r="H110" s="34">
        <f>H111</f>
        <v>104.6</v>
      </c>
    </row>
    <row r="111" spans="1:8" s="63" customFormat="1" ht="25.5" hidden="1">
      <c r="A111" s="38" t="s">
        <v>20</v>
      </c>
      <c r="B111" s="33" t="s">
        <v>11</v>
      </c>
      <c r="C111" s="33" t="s">
        <v>99</v>
      </c>
      <c r="D111" s="55" t="s">
        <v>112</v>
      </c>
      <c r="E111" s="33" t="s">
        <v>21</v>
      </c>
      <c r="F111" s="34">
        <v>104.6</v>
      </c>
      <c r="G111" s="34">
        <v>104.6</v>
      </c>
      <c r="H111" s="34">
        <v>104.6</v>
      </c>
    </row>
    <row r="112" spans="1:8" s="63" customFormat="1" ht="48" hidden="1" customHeight="1">
      <c r="A112" s="38" t="s">
        <v>113</v>
      </c>
      <c r="B112" s="33" t="s">
        <v>11</v>
      </c>
      <c r="C112" s="33" t="s">
        <v>99</v>
      </c>
      <c r="D112" s="55" t="s">
        <v>114</v>
      </c>
      <c r="E112" s="33"/>
      <c r="F112" s="34">
        <f>F113+F114</f>
        <v>317.2</v>
      </c>
      <c r="G112" s="34">
        <f>G113+G114</f>
        <v>0</v>
      </c>
      <c r="H112" s="34">
        <f>H113+H114</f>
        <v>0</v>
      </c>
    </row>
    <row r="113" spans="1:8" s="63" customFormat="1" ht="25.5" hidden="1">
      <c r="A113" s="38" t="s">
        <v>20</v>
      </c>
      <c r="B113" s="33" t="s">
        <v>11</v>
      </c>
      <c r="C113" s="33" t="s">
        <v>99</v>
      </c>
      <c r="D113" s="55" t="s">
        <v>114</v>
      </c>
      <c r="E113" s="33" t="s">
        <v>21</v>
      </c>
      <c r="F113" s="65">
        <v>264.39999999999998</v>
      </c>
      <c r="G113" s="34">
        <v>0</v>
      </c>
      <c r="H113" s="34">
        <v>0</v>
      </c>
    </row>
    <row r="114" spans="1:8" s="63" customFormat="1" ht="25.5" hidden="1">
      <c r="A114" s="35" t="s">
        <v>35</v>
      </c>
      <c r="B114" s="33" t="s">
        <v>11</v>
      </c>
      <c r="C114" s="33" t="s">
        <v>99</v>
      </c>
      <c r="D114" s="55" t="s">
        <v>115</v>
      </c>
      <c r="E114" s="33" t="s">
        <v>36</v>
      </c>
      <c r="F114" s="65">
        <v>52.8</v>
      </c>
      <c r="G114" s="34">
        <v>0</v>
      </c>
      <c r="H114" s="34">
        <v>0</v>
      </c>
    </row>
    <row r="115" spans="1:8" s="67" customFormat="1" ht="25.5" hidden="1">
      <c r="A115" s="35" t="s">
        <v>116</v>
      </c>
      <c r="B115" s="33" t="s">
        <v>11</v>
      </c>
      <c r="C115" s="33" t="s">
        <v>99</v>
      </c>
      <c r="D115" s="55" t="s">
        <v>117</v>
      </c>
      <c r="E115" s="45"/>
      <c r="F115" s="36">
        <f>F116</f>
        <v>25</v>
      </c>
      <c r="G115" s="36">
        <f>G116</f>
        <v>25</v>
      </c>
      <c r="H115" s="36">
        <f>H116</f>
        <v>25</v>
      </c>
    </row>
    <row r="116" spans="1:8" s="67" customFormat="1" ht="25.5" hidden="1">
      <c r="A116" s="35" t="s">
        <v>35</v>
      </c>
      <c r="B116" s="33" t="s">
        <v>11</v>
      </c>
      <c r="C116" s="33" t="s">
        <v>99</v>
      </c>
      <c r="D116" s="55" t="s">
        <v>117</v>
      </c>
      <c r="E116" s="45" t="s">
        <v>36</v>
      </c>
      <c r="F116" s="36">
        <v>25</v>
      </c>
      <c r="G116" s="36">
        <v>25</v>
      </c>
      <c r="H116" s="36">
        <v>25</v>
      </c>
    </row>
    <row r="117" spans="1:8" s="31" customFormat="1" ht="15" customHeight="1">
      <c r="A117" s="44" t="s">
        <v>41</v>
      </c>
      <c r="B117" s="69" t="s">
        <v>11</v>
      </c>
      <c r="C117" s="69" t="s">
        <v>118</v>
      </c>
      <c r="D117" s="69"/>
      <c r="E117" s="69"/>
      <c r="F117" s="61">
        <v>610</v>
      </c>
      <c r="G117" s="61">
        <v>500</v>
      </c>
      <c r="H117" s="61">
        <v>500</v>
      </c>
    </row>
    <row r="118" spans="1:8" s="37" customFormat="1" ht="15" hidden="1" customHeight="1">
      <c r="A118" s="35" t="s">
        <v>41</v>
      </c>
      <c r="B118" s="45" t="s">
        <v>11</v>
      </c>
      <c r="C118" s="45" t="s">
        <v>118</v>
      </c>
      <c r="D118" s="45" t="s">
        <v>42</v>
      </c>
      <c r="E118" s="45"/>
      <c r="F118" s="36">
        <f t="shared" ref="F118:H119" si="13">F119</f>
        <v>100</v>
      </c>
      <c r="G118" s="36">
        <f t="shared" si="13"/>
        <v>100</v>
      </c>
      <c r="H118" s="36">
        <f t="shared" si="13"/>
        <v>100</v>
      </c>
    </row>
    <row r="119" spans="1:8" s="37" customFormat="1" ht="15" hidden="1" customHeight="1">
      <c r="A119" s="35" t="s">
        <v>43</v>
      </c>
      <c r="B119" s="45" t="s">
        <v>11</v>
      </c>
      <c r="C119" s="45" t="s">
        <v>118</v>
      </c>
      <c r="D119" s="45" t="s">
        <v>44</v>
      </c>
      <c r="E119" s="45"/>
      <c r="F119" s="36">
        <f t="shared" si="13"/>
        <v>100</v>
      </c>
      <c r="G119" s="36">
        <f t="shared" si="13"/>
        <v>100</v>
      </c>
      <c r="H119" s="36">
        <f t="shared" si="13"/>
        <v>100</v>
      </c>
    </row>
    <row r="120" spans="1:8" s="37" customFormat="1" ht="15" hidden="1" customHeight="1">
      <c r="A120" s="35" t="s">
        <v>119</v>
      </c>
      <c r="B120" s="45" t="s">
        <v>11</v>
      </c>
      <c r="C120" s="45" t="s">
        <v>118</v>
      </c>
      <c r="D120" s="45" t="s">
        <v>44</v>
      </c>
      <c r="E120" s="45" t="s">
        <v>120</v>
      </c>
      <c r="F120" s="36">
        <v>100</v>
      </c>
      <c r="G120" s="36">
        <v>100</v>
      </c>
      <c r="H120" s="36">
        <v>100</v>
      </c>
    </row>
    <row r="121" spans="1:8" s="31" customFormat="1" ht="14.25" customHeight="1">
      <c r="A121" s="42" t="s">
        <v>121</v>
      </c>
      <c r="B121" s="29" t="s">
        <v>11</v>
      </c>
      <c r="C121" s="29" t="s">
        <v>122</v>
      </c>
      <c r="D121" s="29"/>
      <c r="E121" s="29"/>
      <c r="F121" s="30">
        <v>23361.599999999999</v>
      </c>
      <c r="G121" s="30">
        <v>20500.7</v>
      </c>
      <c r="H121" s="30">
        <v>20500.7</v>
      </c>
    </row>
    <row r="122" spans="1:8" s="31" customFormat="1" ht="14.25" hidden="1" customHeight="1">
      <c r="A122" s="35" t="s">
        <v>41</v>
      </c>
      <c r="B122" s="33" t="s">
        <v>11</v>
      </c>
      <c r="C122" s="33" t="s">
        <v>122</v>
      </c>
      <c r="D122" s="45" t="s">
        <v>42</v>
      </c>
      <c r="E122" s="29"/>
      <c r="F122" s="34">
        <f>F123</f>
        <v>0</v>
      </c>
      <c r="G122" s="34">
        <f>G123</f>
        <v>0</v>
      </c>
      <c r="H122" s="34">
        <f>H123</f>
        <v>0</v>
      </c>
    </row>
    <row r="123" spans="1:8" s="31" customFormat="1" ht="14.25" hidden="1" customHeight="1">
      <c r="A123" s="35" t="s">
        <v>43</v>
      </c>
      <c r="B123" s="33" t="s">
        <v>11</v>
      </c>
      <c r="C123" s="33" t="s">
        <v>122</v>
      </c>
      <c r="D123" s="45" t="s">
        <v>44</v>
      </c>
      <c r="E123" s="29"/>
      <c r="F123" s="34">
        <f>F124+F125</f>
        <v>0</v>
      </c>
      <c r="G123" s="34">
        <f>G124+G125</f>
        <v>0</v>
      </c>
      <c r="H123" s="34">
        <f>H124+H125</f>
        <v>0</v>
      </c>
    </row>
    <row r="124" spans="1:8" s="31" customFormat="1" ht="14.25" hidden="1" customHeight="1">
      <c r="A124" s="35" t="s">
        <v>119</v>
      </c>
      <c r="B124" s="33" t="s">
        <v>11</v>
      </c>
      <c r="C124" s="33" t="s">
        <v>122</v>
      </c>
      <c r="D124" s="45" t="s">
        <v>44</v>
      </c>
      <c r="E124" s="33" t="s">
        <v>36</v>
      </c>
      <c r="F124" s="34">
        <v>0</v>
      </c>
      <c r="G124" s="34">
        <v>0</v>
      </c>
      <c r="H124" s="34">
        <v>0</v>
      </c>
    </row>
    <row r="125" spans="1:8" s="31" customFormat="1" ht="14.25" hidden="1" customHeight="1">
      <c r="A125" s="35" t="s">
        <v>123</v>
      </c>
      <c r="B125" s="33" t="s">
        <v>11</v>
      </c>
      <c r="C125" s="33" t="s">
        <v>122</v>
      </c>
      <c r="D125" s="45" t="s">
        <v>44</v>
      </c>
      <c r="E125" s="33" t="s">
        <v>124</v>
      </c>
      <c r="F125" s="34">
        <v>0</v>
      </c>
      <c r="G125" s="34">
        <v>0</v>
      </c>
      <c r="H125" s="34">
        <v>0</v>
      </c>
    </row>
    <row r="126" spans="1:8" s="37" customFormat="1" ht="24.75" hidden="1" customHeight="1">
      <c r="A126" s="32" t="s">
        <v>125</v>
      </c>
      <c r="B126" s="33" t="s">
        <v>11</v>
      </c>
      <c r="C126" s="33" t="s">
        <v>122</v>
      </c>
      <c r="D126" s="33" t="s">
        <v>126</v>
      </c>
      <c r="E126" s="33"/>
      <c r="F126" s="34">
        <f>F130+F127+F132</f>
        <v>224</v>
      </c>
      <c r="G126" s="34">
        <f>G130+G127+G132</f>
        <v>124</v>
      </c>
      <c r="H126" s="34">
        <f>H130+H127+H132</f>
        <v>124</v>
      </c>
    </row>
    <row r="127" spans="1:8" s="37" customFormat="1" ht="17.25" hidden="1" customHeight="1">
      <c r="A127" s="49" t="s">
        <v>127</v>
      </c>
      <c r="B127" s="45" t="s">
        <v>11</v>
      </c>
      <c r="C127" s="45" t="s">
        <v>122</v>
      </c>
      <c r="D127" s="45" t="s">
        <v>128</v>
      </c>
      <c r="E127" s="45"/>
      <c r="F127" s="36">
        <f>F128+F129</f>
        <v>100</v>
      </c>
      <c r="G127" s="36">
        <f>G128+G129</f>
        <v>0</v>
      </c>
      <c r="H127" s="36">
        <f>H128+H129</f>
        <v>0</v>
      </c>
    </row>
    <row r="128" spans="1:8" s="37" customFormat="1" ht="24.75" hidden="1" customHeight="1">
      <c r="A128" s="35" t="s">
        <v>35</v>
      </c>
      <c r="B128" s="45" t="s">
        <v>11</v>
      </c>
      <c r="C128" s="45" t="s">
        <v>122</v>
      </c>
      <c r="D128" s="45" t="s">
        <v>128</v>
      </c>
      <c r="E128" s="45" t="s">
        <v>36</v>
      </c>
      <c r="F128" s="36">
        <v>100</v>
      </c>
      <c r="G128" s="36">
        <v>0</v>
      </c>
      <c r="H128" s="36">
        <v>0</v>
      </c>
    </row>
    <row r="129" spans="1:8" s="37" customFormat="1" ht="16.5" hidden="1" customHeight="1">
      <c r="A129" s="70" t="s">
        <v>129</v>
      </c>
      <c r="B129" s="45" t="s">
        <v>11</v>
      </c>
      <c r="C129" s="45" t="s">
        <v>122</v>
      </c>
      <c r="D129" s="45" t="s">
        <v>128</v>
      </c>
      <c r="E129" s="45" t="s">
        <v>130</v>
      </c>
      <c r="F129" s="36">
        <v>0</v>
      </c>
      <c r="G129" s="36">
        <v>0</v>
      </c>
      <c r="H129" s="36">
        <v>0</v>
      </c>
    </row>
    <row r="130" spans="1:8" s="37" customFormat="1" ht="25.5" hidden="1" customHeight="1">
      <c r="A130" s="71" t="s">
        <v>131</v>
      </c>
      <c r="B130" s="45" t="s">
        <v>11</v>
      </c>
      <c r="C130" s="45" t="s">
        <v>122</v>
      </c>
      <c r="D130" s="45" t="s">
        <v>132</v>
      </c>
      <c r="E130" s="45"/>
      <c r="F130" s="36">
        <f>F131</f>
        <v>124</v>
      </c>
      <c r="G130" s="36">
        <f>G131</f>
        <v>124</v>
      </c>
      <c r="H130" s="36">
        <f>H131</f>
        <v>124</v>
      </c>
    </row>
    <row r="131" spans="1:8" s="37" customFormat="1" ht="24.75" hidden="1" customHeight="1">
      <c r="A131" s="35" t="s">
        <v>35</v>
      </c>
      <c r="B131" s="45" t="s">
        <v>11</v>
      </c>
      <c r="C131" s="45" t="s">
        <v>122</v>
      </c>
      <c r="D131" s="45" t="s">
        <v>132</v>
      </c>
      <c r="E131" s="45" t="s">
        <v>36</v>
      </c>
      <c r="F131" s="65">
        <v>124</v>
      </c>
      <c r="G131" s="65">
        <v>124</v>
      </c>
      <c r="H131" s="65">
        <v>124</v>
      </c>
    </row>
    <row r="132" spans="1:8" s="37" customFormat="1" ht="67.5" hidden="1" customHeight="1">
      <c r="A132" s="72" t="s">
        <v>133</v>
      </c>
      <c r="B132" s="45" t="s">
        <v>11</v>
      </c>
      <c r="C132" s="45" t="s">
        <v>122</v>
      </c>
      <c r="D132" s="45" t="s">
        <v>134</v>
      </c>
      <c r="E132" s="45"/>
      <c r="F132" s="65">
        <f>F133</f>
        <v>0</v>
      </c>
      <c r="G132" s="65">
        <f>G133</f>
        <v>0</v>
      </c>
      <c r="H132" s="65">
        <f>H133</f>
        <v>0</v>
      </c>
    </row>
    <row r="133" spans="1:8" s="37" customFormat="1" ht="25.5" hidden="1" customHeight="1">
      <c r="A133" s="35" t="s">
        <v>45</v>
      </c>
      <c r="B133" s="45" t="s">
        <v>11</v>
      </c>
      <c r="C133" s="45" t="s">
        <v>122</v>
      </c>
      <c r="D133" s="45" t="s">
        <v>134</v>
      </c>
      <c r="E133" s="45" t="s">
        <v>36</v>
      </c>
      <c r="F133" s="65">
        <v>0</v>
      </c>
      <c r="G133" s="65">
        <v>0</v>
      </c>
      <c r="H133" s="65">
        <v>0</v>
      </c>
    </row>
    <row r="134" spans="1:8" s="67" customFormat="1" ht="26.25" hidden="1" customHeight="1">
      <c r="A134" s="73" t="s">
        <v>52</v>
      </c>
      <c r="B134" s="33" t="s">
        <v>11</v>
      </c>
      <c r="C134" s="33" t="s">
        <v>122</v>
      </c>
      <c r="D134" s="55" t="s">
        <v>53</v>
      </c>
      <c r="E134" s="33"/>
      <c r="F134" s="36">
        <f t="shared" ref="F134:H137" si="14">F135</f>
        <v>96.6</v>
      </c>
      <c r="G134" s="36">
        <f t="shared" si="14"/>
        <v>96.6</v>
      </c>
      <c r="H134" s="36">
        <f t="shared" si="14"/>
        <v>96.6</v>
      </c>
    </row>
    <row r="135" spans="1:8" s="67" customFormat="1" ht="26.25" hidden="1" customHeight="1">
      <c r="A135" s="51" t="s">
        <v>54</v>
      </c>
      <c r="B135" s="33" t="s">
        <v>11</v>
      </c>
      <c r="C135" s="33" t="s">
        <v>122</v>
      </c>
      <c r="D135" s="45" t="s">
        <v>55</v>
      </c>
      <c r="E135" s="45"/>
      <c r="F135" s="36">
        <f t="shared" si="14"/>
        <v>96.6</v>
      </c>
      <c r="G135" s="36">
        <f t="shared" si="14"/>
        <v>96.6</v>
      </c>
      <c r="H135" s="36">
        <f t="shared" si="14"/>
        <v>96.6</v>
      </c>
    </row>
    <row r="136" spans="1:8" s="67" customFormat="1" ht="39" hidden="1" customHeight="1">
      <c r="A136" s="74" t="s">
        <v>135</v>
      </c>
      <c r="B136" s="33" t="s">
        <v>11</v>
      </c>
      <c r="C136" s="33" t="s">
        <v>122</v>
      </c>
      <c r="D136" s="45" t="s">
        <v>136</v>
      </c>
      <c r="E136" s="45"/>
      <c r="F136" s="36">
        <f t="shared" si="14"/>
        <v>96.6</v>
      </c>
      <c r="G136" s="36">
        <f t="shared" si="14"/>
        <v>96.6</v>
      </c>
      <c r="H136" s="36">
        <f t="shared" si="14"/>
        <v>96.6</v>
      </c>
    </row>
    <row r="137" spans="1:8" s="37" customFormat="1" ht="25.5" hidden="1" customHeight="1">
      <c r="A137" s="75" t="s">
        <v>137</v>
      </c>
      <c r="B137" s="45" t="s">
        <v>11</v>
      </c>
      <c r="C137" s="45" t="s">
        <v>122</v>
      </c>
      <c r="D137" s="45" t="s">
        <v>138</v>
      </c>
      <c r="E137" s="45"/>
      <c r="F137" s="36">
        <f t="shared" si="14"/>
        <v>96.6</v>
      </c>
      <c r="G137" s="36">
        <f t="shared" si="14"/>
        <v>96.6</v>
      </c>
      <c r="H137" s="36">
        <f t="shared" si="14"/>
        <v>96.6</v>
      </c>
    </row>
    <row r="138" spans="1:8" s="37" customFormat="1" ht="28.5" hidden="1" customHeight="1">
      <c r="A138" s="40" t="s">
        <v>139</v>
      </c>
      <c r="B138" s="45" t="s">
        <v>11</v>
      </c>
      <c r="C138" s="45" t="s">
        <v>122</v>
      </c>
      <c r="D138" s="45" t="s">
        <v>138</v>
      </c>
      <c r="E138" s="45" t="s">
        <v>140</v>
      </c>
      <c r="F138" s="36">
        <v>96.6</v>
      </c>
      <c r="G138" s="36">
        <v>96.6</v>
      </c>
      <c r="H138" s="36">
        <v>96.6</v>
      </c>
    </row>
    <row r="139" spans="1:8" s="67" customFormat="1" ht="39" hidden="1" customHeight="1">
      <c r="A139" s="73" t="s">
        <v>141</v>
      </c>
      <c r="B139" s="33" t="s">
        <v>11</v>
      </c>
      <c r="C139" s="33" t="s">
        <v>122</v>
      </c>
      <c r="D139" s="55" t="s">
        <v>142</v>
      </c>
      <c r="E139" s="33"/>
      <c r="F139" s="36">
        <f>F140+F143</f>
        <v>0</v>
      </c>
      <c r="G139" s="36">
        <f>G140+G143</f>
        <v>0</v>
      </c>
      <c r="H139" s="36">
        <f>H140+H143</f>
        <v>0</v>
      </c>
    </row>
    <row r="140" spans="1:8" s="67" customFormat="1" ht="38.25" hidden="1" customHeight="1">
      <c r="A140" s="56" t="s">
        <v>143</v>
      </c>
      <c r="B140" s="33" t="s">
        <v>11</v>
      </c>
      <c r="C140" s="33" t="s">
        <v>122</v>
      </c>
      <c r="D140" s="53" t="s">
        <v>144</v>
      </c>
      <c r="E140" s="33"/>
      <c r="F140" s="36">
        <f t="shared" ref="F140:H141" si="15">F141</f>
        <v>0</v>
      </c>
      <c r="G140" s="36">
        <f t="shared" si="15"/>
        <v>0</v>
      </c>
      <c r="H140" s="36">
        <f t="shared" si="15"/>
        <v>0</v>
      </c>
    </row>
    <row r="141" spans="1:8" s="67" customFormat="1" ht="26.25" hidden="1" customHeight="1">
      <c r="A141" s="56" t="s">
        <v>145</v>
      </c>
      <c r="B141" s="33" t="s">
        <v>11</v>
      </c>
      <c r="C141" s="33" t="s">
        <v>122</v>
      </c>
      <c r="D141" s="53" t="s">
        <v>146</v>
      </c>
      <c r="E141" s="33"/>
      <c r="F141" s="36">
        <f t="shared" si="15"/>
        <v>0</v>
      </c>
      <c r="G141" s="36">
        <f t="shared" si="15"/>
        <v>0</v>
      </c>
      <c r="H141" s="36">
        <f t="shared" si="15"/>
        <v>0</v>
      </c>
    </row>
    <row r="142" spans="1:8" s="67" customFormat="1" ht="44.25" hidden="1" customHeight="1">
      <c r="A142" s="76" t="s">
        <v>147</v>
      </c>
      <c r="B142" s="33" t="s">
        <v>11</v>
      </c>
      <c r="C142" s="33" t="s">
        <v>122</v>
      </c>
      <c r="D142" s="53" t="s">
        <v>146</v>
      </c>
      <c r="E142" s="33" t="s">
        <v>148</v>
      </c>
      <c r="F142" s="36">
        <v>0</v>
      </c>
      <c r="G142" s="36">
        <v>0</v>
      </c>
      <c r="H142" s="36">
        <v>0</v>
      </c>
    </row>
    <row r="143" spans="1:8" s="67" customFormat="1" ht="39" hidden="1" customHeight="1">
      <c r="A143" s="56" t="s">
        <v>149</v>
      </c>
      <c r="B143" s="33" t="s">
        <v>11</v>
      </c>
      <c r="C143" s="33" t="s">
        <v>122</v>
      </c>
      <c r="D143" s="53" t="s">
        <v>150</v>
      </c>
      <c r="E143" s="33"/>
      <c r="F143" s="36">
        <f t="shared" ref="F143:H144" si="16">F144</f>
        <v>0</v>
      </c>
      <c r="G143" s="36">
        <f t="shared" si="16"/>
        <v>0</v>
      </c>
      <c r="H143" s="36">
        <f t="shared" si="16"/>
        <v>0</v>
      </c>
    </row>
    <row r="144" spans="1:8" s="67" customFormat="1" ht="24.75" hidden="1" customHeight="1">
      <c r="A144" s="56" t="s">
        <v>145</v>
      </c>
      <c r="B144" s="33" t="s">
        <v>11</v>
      </c>
      <c r="C144" s="33" t="s">
        <v>122</v>
      </c>
      <c r="D144" s="53" t="s">
        <v>151</v>
      </c>
      <c r="E144" s="33"/>
      <c r="F144" s="36">
        <f t="shared" si="16"/>
        <v>0</v>
      </c>
      <c r="G144" s="36">
        <f t="shared" si="16"/>
        <v>0</v>
      </c>
      <c r="H144" s="36">
        <f t="shared" si="16"/>
        <v>0</v>
      </c>
    </row>
    <row r="145" spans="1:8" s="67" customFormat="1" ht="42" hidden="1" customHeight="1">
      <c r="A145" s="76" t="s">
        <v>147</v>
      </c>
      <c r="B145" s="33" t="s">
        <v>11</v>
      </c>
      <c r="C145" s="33" t="s">
        <v>122</v>
      </c>
      <c r="D145" s="53" t="s">
        <v>151</v>
      </c>
      <c r="E145" s="33" t="s">
        <v>148</v>
      </c>
      <c r="F145" s="36">
        <v>0</v>
      </c>
      <c r="G145" s="77">
        <v>0</v>
      </c>
      <c r="H145" s="77">
        <v>0</v>
      </c>
    </row>
    <row r="146" spans="1:8" s="37" customFormat="1" ht="15.75" hidden="1" customHeight="1">
      <c r="A146" s="35" t="s">
        <v>152</v>
      </c>
      <c r="B146" s="33" t="s">
        <v>11</v>
      </c>
      <c r="C146" s="33" t="s">
        <v>122</v>
      </c>
      <c r="D146" s="55" t="s">
        <v>153</v>
      </c>
      <c r="E146" s="33"/>
      <c r="F146" s="36">
        <f>F147+F150</f>
        <v>0</v>
      </c>
      <c r="G146" s="36">
        <f>G147+G150</f>
        <v>0</v>
      </c>
      <c r="H146" s="36">
        <f>H147+H150</f>
        <v>0</v>
      </c>
    </row>
    <row r="147" spans="1:8" s="67" customFormat="1" ht="26.25" hidden="1" customHeight="1">
      <c r="A147" s="35" t="s">
        <v>154</v>
      </c>
      <c r="B147" s="33" t="s">
        <v>11</v>
      </c>
      <c r="C147" s="33" t="s">
        <v>122</v>
      </c>
      <c r="D147" s="55" t="s">
        <v>155</v>
      </c>
      <c r="E147" s="33"/>
      <c r="F147" s="36">
        <f t="shared" ref="F147:H148" si="17">F148</f>
        <v>0</v>
      </c>
      <c r="G147" s="36">
        <f t="shared" si="17"/>
        <v>0</v>
      </c>
      <c r="H147" s="36">
        <f t="shared" si="17"/>
        <v>0</v>
      </c>
    </row>
    <row r="148" spans="1:8" s="67" customFormat="1" ht="24.75" hidden="1" customHeight="1">
      <c r="A148" s="35" t="s">
        <v>156</v>
      </c>
      <c r="B148" s="33" t="s">
        <v>11</v>
      </c>
      <c r="C148" s="33" t="s">
        <v>122</v>
      </c>
      <c r="D148" s="55" t="s">
        <v>157</v>
      </c>
      <c r="E148" s="33"/>
      <c r="F148" s="36">
        <f t="shared" si="17"/>
        <v>0</v>
      </c>
      <c r="G148" s="36">
        <f t="shared" si="17"/>
        <v>0</v>
      </c>
      <c r="H148" s="36">
        <f t="shared" si="17"/>
        <v>0</v>
      </c>
    </row>
    <row r="149" spans="1:8" s="67" customFormat="1" ht="15" hidden="1" customHeight="1">
      <c r="A149" s="78" t="s">
        <v>158</v>
      </c>
      <c r="B149" s="33" t="s">
        <v>11</v>
      </c>
      <c r="C149" s="33" t="s">
        <v>122</v>
      </c>
      <c r="D149" s="55" t="s">
        <v>157</v>
      </c>
      <c r="E149" s="33" t="s">
        <v>159</v>
      </c>
      <c r="F149" s="36">
        <v>0</v>
      </c>
      <c r="G149" s="36">
        <v>0</v>
      </c>
      <c r="H149" s="36">
        <v>0</v>
      </c>
    </row>
    <row r="150" spans="1:8" s="67" customFormat="1" ht="24" hidden="1" customHeight="1">
      <c r="A150" s="35" t="s">
        <v>160</v>
      </c>
      <c r="B150" s="33" t="s">
        <v>11</v>
      </c>
      <c r="C150" s="33" t="s">
        <v>122</v>
      </c>
      <c r="D150" s="55" t="s">
        <v>161</v>
      </c>
      <c r="E150" s="33"/>
      <c r="F150" s="36">
        <f t="shared" ref="F150:H151" si="18">F151</f>
        <v>0</v>
      </c>
      <c r="G150" s="36">
        <f t="shared" si="18"/>
        <v>0</v>
      </c>
      <c r="H150" s="36">
        <f t="shared" si="18"/>
        <v>0</v>
      </c>
    </row>
    <row r="151" spans="1:8" s="67" customFormat="1" ht="24" hidden="1" customHeight="1">
      <c r="A151" s="68" t="s">
        <v>162</v>
      </c>
      <c r="B151" s="33" t="s">
        <v>11</v>
      </c>
      <c r="C151" s="33" t="s">
        <v>122</v>
      </c>
      <c r="D151" s="55" t="s">
        <v>163</v>
      </c>
      <c r="E151" s="33"/>
      <c r="F151" s="36">
        <f t="shared" si="18"/>
        <v>0</v>
      </c>
      <c r="G151" s="36">
        <f t="shared" si="18"/>
        <v>0</v>
      </c>
      <c r="H151" s="36">
        <f t="shared" si="18"/>
        <v>0</v>
      </c>
    </row>
    <row r="152" spans="1:8" s="67" customFormat="1" ht="15" hidden="1" customHeight="1">
      <c r="A152" s="78" t="s">
        <v>158</v>
      </c>
      <c r="B152" s="33" t="s">
        <v>11</v>
      </c>
      <c r="C152" s="33" t="s">
        <v>122</v>
      </c>
      <c r="D152" s="55" t="s">
        <v>163</v>
      </c>
      <c r="E152" s="33" t="s">
        <v>159</v>
      </c>
      <c r="F152" s="36"/>
      <c r="G152" s="36"/>
      <c r="H152" s="36"/>
    </row>
    <row r="153" spans="1:8" s="67" customFormat="1" ht="27" hidden="1" customHeight="1">
      <c r="A153" s="35" t="s">
        <v>22</v>
      </c>
      <c r="B153" s="33" t="s">
        <v>11</v>
      </c>
      <c r="C153" s="33" t="s">
        <v>122</v>
      </c>
      <c r="D153" s="55" t="s">
        <v>23</v>
      </c>
      <c r="E153" s="33"/>
      <c r="F153" s="36">
        <f>F154+F163+F167+F176</f>
        <v>9731.5</v>
      </c>
      <c r="G153" s="36">
        <f>G154+G163+G167+G176</f>
        <v>10431.5</v>
      </c>
      <c r="H153" s="36">
        <f>H154+H163+H167+H176</f>
        <v>10431.5</v>
      </c>
    </row>
    <row r="154" spans="1:8" s="80" customFormat="1" ht="27" hidden="1" customHeight="1">
      <c r="A154" s="79" t="s">
        <v>164</v>
      </c>
      <c r="B154" s="33" t="s">
        <v>11</v>
      </c>
      <c r="C154" s="33" t="s">
        <v>122</v>
      </c>
      <c r="D154" s="55" t="s">
        <v>165</v>
      </c>
      <c r="E154" s="33"/>
      <c r="F154" s="65">
        <f>F155+F160</f>
        <v>290</v>
      </c>
      <c r="G154" s="65">
        <f>G155+G160</f>
        <v>290</v>
      </c>
      <c r="H154" s="65">
        <f>H155+H160</f>
        <v>290</v>
      </c>
    </row>
    <row r="155" spans="1:8" s="80" customFormat="1" ht="27" hidden="1" customHeight="1">
      <c r="A155" s="79" t="s">
        <v>166</v>
      </c>
      <c r="B155" s="33" t="s">
        <v>11</v>
      </c>
      <c r="C155" s="33" t="s">
        <v>122</v>
      </c>
      <c r="D155" s="55" t="s">
        <v>167</v>
      </c>
      <c r="E155" s="33"/>
      <c r="F155" s="65">
        <f>F156+F158</f>
        <v>210</v>
      </c>
      <c r="G155" s="65">
        <f>G156+G158</f>
        <v>210</v>
      </c>
      <c r="H155" s="65">
        <f>H156+H158</f>
        <v>210</v>
      </c>
    </row>
    <row r="156" spans="1:8" s="80" customFormat="1" ht="27.75" hidden="1" customHeight="1">
      <c r="A156" s="35" t="s">
        <v>168</v>
      </c>
      <c r="B156" s="33" t="s">
        <v>11</v>
      </c>
      <c r="C156" s="33" t="s">
        <v>122</v>
      </c>
      <c r="D156" s="55" t="s">
        <v>169</v>
      </c>
      <c r="E156" s="33"/>
      <c r="F156" s="65">
        <f>F157</f>
        <v>210</v>
      </c>
      <c r="G156" s="65">
        <f>G157</f>
        <v>210</v>
      </c>
      <c r="H156" s="65">
        <f>H157</f>
        <v>210</v>
      </c>
    </row>
    <row r="157" spans="1:8" s="80" customFormat="1" ht="24.75" hidden="1" customHeight="1">
      <c r="A157" s="58" t="s">
        <v>139</v>
      </c>
      <c r="B157" s="33" t="s">
        <v>11</v>
      </c>
      <c r="C157" s="33" t="s">
        <v>122</v>
      </c>
      <c r="D157" s="55" t="s">
        <v>169</v>
      </c>
      <c r="E157" s="33" t="s">
        <v>140</v>
      </c>
      <c r="F157" s="65">
        <v>210</v>
      </c>
      <c r="G157" s="65">
        <v>210</v>
      </c>
      <c r="H157" s="65">
        <v>210</v>
      </c>
    </row>
    <row r="158" spans="1:8" s="80" customFormat="1" ht="16.5" hidden="1" customHeight="1">
      <c r="A158" s="35" t="s">
        <v>170</v>
      </c>
      <c r="B158" s="33" t="s">
        <v>11</v>
      </c>
      <c r="C158" s="33" t="s">
        <v>122</v>
      </c>
      <c r="D158" s="55" t="s">
        <v>171</v>
      </c>
      <c r="E158" s="33"/>
      <c r="F158" s="65">
        <f>F159</f>
        <v>0</v>
      </c>
      <c r="G158" s="65">
        <f>G159</f>
        <v>0</v>
      </c>
      <c r="H158" s="65">
        <f>H159</f>
        <v>0</v>
      </c>
    </row>
    <row r="159" spans="1:8" s="80" customFormat="1" ht="26.25" hidden="1" customHeight="1">
      <c r="A159" s="35" t="s">
        <v>45</v>
      </c>
      <c r="B159" s="33" t="s">
        <v>11</v>
      </c>
      <c r="C159" s="33" t="s">
        <v>122</v>
      </c>
      <c r="D159" s="55" t="s">
        <v>171</v>
      </c>
      <c r="E159" s="33" t="s">
        <v>36</v>
      </c>
      <c r="F159" s="65">
        <v>0</v>
      </c>
      <c r="G159" s="65">
        <v>0</v>
      </c>
      <c r="H159" s="65">
        <v>0</v>
      </c>
    </row>
    <row r="160" spans="1:8" s="80" customFormat="1" ht="27" hidden="1" customHeight="1">
      <c r="A160" s="35" t="s">
        <v>172</v>
      </c>
      <c r="B160" s="33" t="s">
        <v>11</v>
      </c>
      <c r="C160" s="33" t="s">
        <v>122</v>
      </c>
      <c r="D160" s="55" t="s">
        <v>173</v>
      </c>
      <c r="E160" s="33"/>
      <c r="F160" s="65">
        <f t="shared" ref="F160:H161" si="19">F161</f>
        <v>80</v>
      </c>
      <c r="G160" s="65">
        <f t="shared" si="19"/>
        <v>80</v>
      </c>
      <c r="H160" s="65">
        <f t="shared" si="19"/>
        <v>80</v>
      </c>
    </row>
    <row r="161" spans="1:8" s="80" customFormat="1" ht="26.25" hidden="1" customHeight="1">
      <c r="A161" s="35" t="s">
        <v>174</v>
      </c>
      <c r="B161" s="33" t="s">
        <v>11</v>
      </c>
      <c r="C161" s="33" t="s">
        <v>122</v>
      </c>
      <c r="D161" s="55" t="s">
        <v>175</v>
      </c>
      <c r="E161" s="33"/>
      <c r="F161" s="65">
        <f t="shared" si="19"/>
        <v>80</v>
      </c>
      <c r="G161" s="65">
        <f t="shared" si="19"/>
        <v>80</v>
      </c>
      <c r="H161" s="65">
        <f t="shared" si="19"/>
        <v>80</v>
      </c>
    </row>
    <row r="162" spans="1:8" s="80" customFormat="1" ht="27" hidden="1" customHeight="1">
      <c r="A162" s="35" t="s">
        <v>35</v>
      </c>
      <c r="B162" s="33" t="s">
        <v>11</v>
      </c>
      <c r="C162" s="33" t="s">
        <v>122</v>
      </c>
      <c r="D162" s="55" t="s">
        <v>175</v>
      </c>
      <c r="E162" s="33" t="s">
        <v>36</v>
      </c>
      <c r="F162" s="65">
        <v>80</v>
      </c>
      <c r="G162" s="65">
        <v>80</v>
      </c>
      <c r="H162" s="65">
        <v>80</v>
      </c>
    </row>
    <row r="163" spans="1:8" s="80" customFormat="1" ht="25.5" hidden="1" customHeight="1">
      <c r="A163" s="81" t="s">
        <v>176</v>
      </c>
      <c r="B163" s="33" t="s">
        <v>11</v>
      </c>
      <c r="C163" s="33" t="s">
        <v>122</v>
      </c>
      <c r="D163" s="55" t="s">
        <v>177</v>
      </c>
      <c r="E163" s="33"/>
      <c r="F163" s="65">
        <f t="shared" ref="F163:H165" si="20">F164</f>
        <v>5</v>
      </c>
      <c r="G163" s="65">
        <f t="shared" si="20"/>
        <v>5</v>
      </c>
      <c r="H163" s="65">
        <f t="shared" si="20"/>
        <v>5</v>
      </c>
    </row>
    <row r="164" spans="1:8" s="80" customFormat="1" ht="37.5" hidden="1" customHeight="1">
      <c r="A164" s="81" t="s">
        <v>178</v>
      </c>
      <c r="B164" s="33" t="s">
        <v>11</v>
      </c>
      <c r="C164" s="33" t="s">
        <v>122</v>
      </c>
      <c r="D164" s="55" t="s">
        <v>179</v>
      </c>
      <c r="E164" s="33"/>
      <c r="F164" s="65">
        <f t="shared" si="20"/>
        <v>5</v>
      </c>
      <c r="G164" s="65">
        <f t="shared" si="20"/>
        <v>5</v>
      </c>
      <c r="H164" s="65">
        <f t="shared" si="20"/>
        <v>5</v>
      </c>
    </row>
    <row r="165" spans="1:8" s="80" customFormat="1" ht="15" hidden="1" customHeight="1">
      <c r="A165" s="82" t="s">
        <v>180</v>
      </c>
      <c r="B165" s="33" t="s">
        <v>11</v>
      </c>
      <c r="C165" s="33" t="s">
        <v>122</v>
      </c>
      <c r="D165" s="55" t="s">
        <v>181</v>
      </c>
      <c r="E165" s="33"/>
      <c r="F165" s="65">
        <f t="shared" si="20"/>
        <v>5</v>
      </c>
      <c r="G165" s="65">
        <f t="shared" si="20"/>
        <v>5</v>
      </c>
      <c r="H165" s="65">
        <f t="shared" si="20"/>
        <v>5</v>
      </c>
    </row>
    <row r="166" spans="1:8" s="80" customFormat="1" ht="26.25" hidden="1" customHeight="1">
      <c r="A166" s="35" t="s">
        <v>35</v>
      </c>
      <c r="B166" s="33" t="s">
        <v>11</v>
      </c>
      <c r="C166" s="33" t="s">
        <v>122</v>
      </c>
      <c r="D166" s="55" t="s">
        <v>181</v>
      </c>
      <c r="E166" s="33" t="s">
        <v>36</v>
      </c>
      <c r="F166" s="36">
        <v>5</v>
      </c>
      <c r="G166" s="36">
        <v>5</v>
      </c>
      <c r="H166" s="36">
        <v>5</v>
      </c>
    </row>
    <row r="167" spans="1:8" s="80" customFormat="1" ht="49.5" hidden="1" customHeight="1">
      <c r="A167" s="81" t="s">
        <v>182</v>
      </c>
      <c r="B167" s="33" t="s">
        <v>11</v>
      </c>
      <c r="C167" s="33" t="s">
        <v>122</v>
      </c>
      <c r="D167" s="55" t="s">
        <v>183</v>
      </c>
      <c r="E167" s="33"/>
      <c r="F167" s="65">
        <f>F168</f>
        <v>9345.1</v>
      </c>
      <c r="G167" s="65">
        <f>G168</f>
        <v>10045.1</v>
      </c>
      <c r="H167" s="65">
        <f>H168</f>
        <v>10045.1</v>
      </c>
    </row>
    <row r="168" spans="1:8" s="80" customFormat="1" ht="50.25" hidden="1" customHeight="1">
      <c r="A168" s="81" t="s">
        <v>184</v>
      </c>
      <c r="B168" s="33" t="s">
        <v>11</v>
      </c>
      <c r="C168" s="33" t="s">
        <v>122</v>
      </c>
      <c r="D168" s="55" t="s">
        <v>185</v>
      </c>
      <c r="E168" s="33"/>
      <c r="F168" s="65">
        <f>F169+F173</f>
        <v>9345.1</v>
      </c>
      <c r="G168" s="65">
        <f>G169+G173</f>
        <v>10045.1</v>
      </c>
      <c r="H168" s="65">
        <f>H169+H173</f>
        <v>10045.1</v>
      </c>
    </row>
    <row r="169" spans="1:8" s="80" customFormat="1" ht="28.5" hidden="1" customHeight="1">
      <c r="A169" s="82" t="s">
        <v>186</v>
      </c>
      <c r="B169" s="33" t="s">
        <v>11</v>
      </c>
      <c r="C169" s="33" t="s">
        <v>122</v>
      </c>
      <c r="D169" s="55" t="s">
        <v>187</v>
      </c>
      <c r="E169" s="33"/>
      <c r="F169" s="65">
        <f>F170+F171+F172</f>
        <v>7498.0000000000009</v>
      </c>
      <c r="G169" s="65">
        <f>G170+G171+G172</f>
        <v>8198</v>
      </c>
      <c r="H169" s="65">
        <f>H170+H171+H172</f>
        <v>8198</v>
      </c>
    </row>
    <row r="170" spans="1:8" s="80" customFormat="1" ht="17.25" hidden="1" customHeight="1">
      <c r="A170" s="83" t="s">
        <v>188</v>
      </c>
      <c r="B170" s="33" t="s">
        <v>11</v>
      </c>
      <c r="C170" s="33" t="s">
        <v>122</v>
      </c>
      <c r="D170" s="55" t="s">
        <v>187</v>
      </c>
      <c r="E170" s="33" t="s">
        <v>189</v>
      </c>
      <c r="F170" s="36">
        <v>5664.7000000000007</v>
      </c>
      <c r="G170" s="36">
        <v>5664.7000000000007</v>
      </c>
      <c r="H170" s="36">
        <v>5664.7000000000007</v>
      </c>
    </row>
    <row r="171" spans="1:8" s="80" customFormat="1" ht="26.25" hidden="1" customHeight="1">
      <c r="A171" s="35" t="s">
        <v>35</v>
      </c>
      <c r="B171" s="33" t="s">
        <v>11</v>
      </c>
      <c r="C171" s="33" t="s">
        <v>122</v>
      </c>
      <c r="D171" s="55" t="s">
        <v>187</v>
      </c>
      <c r="E171" s="33" t="s">
        <v>36</v>
      </c>
      <c r="F171" s="36">
        <f>2157.3+375-700</f>
        <v>1832.3000000000002</v>
      </c>
      <c r="G171" s="36">
        <f>2157.3+375</f>
        <v>2532.3000000000002</v>
      </c>
      <c r="H171" s="36">
        <f>2157.3+375</f>
        <v>2532.3000000000002</v>
      </c>
    </row>
    <row r="172" spans="1:8" s="80" customFormat="1" ht="18" hidden="1" customHeight="1">
      <c r="A172" s="52" t="s">
        <v>37</v>
      </c>
      <c r="B172" s="33" t="s">
        <v>11</v>
      </c>
      <c r="C172" s="33" t="s">
        <v>122</v>
      </c>
      <c r="D172" s="55" t="s">
        <v>187</v>
      </c>
      <c r="E172" s="33" t="s">
        <v>38</v>
      </c>
      <c r="F172" s="36">
        <v>1</v>
      </c>
      <c r="G172" s="36">
        <v>1</v>
      </c>
      <c r="H172" s="36">
        <v>1</v>
      </c>
    </row>
    <row r="173" spans="1:8" s="80" customFormat="1" ht="75.75" hidden="1" customHeight="1">
      <c r="A173" s="71" t="s">
        <v>190</v>
      </c>
      <c r="B173" s="33" t="s">
        <v>11</v>
      </c>
      <c r="C173" s="33" t="s">
        <v>122</v>
      </c>
      <c r="D173" s="55" t="s">
        <v>191</v>
      </c>
      <c r="E173" s="33"/>
      <c r="F173" s="65">
        <f>F174+F175</f>
        <v>1847.1</v>
      </c>
      <c r="G173" s="65">
        <f>G174+G175</f>
        <v>1847.1</v>
      </c>
      <c r="H173" s="65">
        <f>H174+H175</f>
        <v>1847.1</v>
      </c>
    </row>
    <row r="174" spans="1:8" s="80" customFormat="1" ht="18" hidden="1" customHeight="1">
      <c r="A174" s="83" t="s">
        <v>188</v>
      </c>
      <c r="B174" s="33" t="s">
        <v>11</v>
      </c>
      <c r="C174" s="33" t="s">
        <v>122</v>
      </c>
      <c r="D174" s="55" t="s">
        <v>191</v>
      </c>
      <c r="E174" s="33" t="s">
        <v>189</v>
      </c>
      <c r="F174" s="36">
        <v>1477.7</v>
      </c>
      <c r="G174" s="36">
        <v>1477.7</v>
      </c>
      <c r="H174" s="36">
        <v>1477.7</v>
      </c>
    </row>
    <row r="175" spans="1:8" s="80" customFormat="1" ht="24" hidden="1" customHeight="1">
      <c r="A175" s="35" t="s">
        <v>35</v>
      </c>
      <c r="B175" s="33" t="s">
        <v>11</v>
      </c>
      <c r="C175" s="33" t="s">
        <v>122</v>
      </c>
      <c r="D175" s="55" t="s">
        <v>191</v>
      </c>
      <c r="E175" s="33" t="s">
        <v>36</v>
      </c>
      <c r="F175" s="36">
        <v>369.4</v>
      </c>
      <c r="G175" s="36">
        <v>369.4</v>
      </c>
      <c r="H175" s="36">
        <v>369.4</v>
      </c>
    </row>
    <row r="176" spans="1:8" s="80" customFormat="1" ht="42" hidden="1" customHeight="1">
      <c r="A176" s="54" t="s">
        <v>192</v>
      </c>
      <c r="B176" s="33" t="s">
        <v>11</v>
      </c>
      <c r="C176" s="33" t="s">
        <v>122</v>
      </c>
      <c r="D176" s="55" t="s">
        <v>25</v>
      </c>
      <c r="E176" s="33"/>
      <c r="F176" s="65">
        <f>F177</f>
        <v>91.4</v>
      </c>
      <c r="G176" s="65">
        <f>G177</f>
        <v>91.4</v>
      </c>
      <c r="H176" s="65">
        <f>H177</f>
        <v>91.4</v>
      </c>
    </row>
    <row r="177" spans="1:8" s="80" customFormat="1" ht="25.5" hidden="1" customHeight="1">
      <c r="A177" s="54" t="s">
        <v>61</v>
      </c>
      <c r="B177" s="33" t="s">
        <v>11</v>
      </c>
      <c r="C177" s="33" t="s">
        <v>122</v>
      </c>
      <c r="D177" s="55" t="s">
        <v>62</v>
      </c>
      <c r="E177" s="33"/>
      <c r="F177" s="65">
        <f>F178+F180</f>
        <v>91.4</v>
      </c>
      <c r="G177" s="65">
        <f>G178+G180</f>
        <v>91.4</v>
      </c>
      <c r="H177" s="65">
        <f>H178+H180</f>
        <v>91.4</v>
      </c>
    </row>
    <row r="178" spans="1:8" s="80" customFormat="1" ht="19.5" hidden="1" customHeight="1">
      <c r="A178" s="83" t="s">
        <v>193</v>
      </c>
      <c r="B178" s="33" t="s">
        <v>11</v>
      </c>
      <c r="C178" s="33" t="s">
        <v>122</v>
      </c>
      <c r="D178" s="45" t="s">
        <v>194</v>
      </c>
      <c r="E178" s="33"/>
      <c r="F178" s="65">
        <f>F179</f>
        <v>82.4</v>
      </c>
      <c r="G178" s="65">
        <f>G179</f>
        <v>82.4</v>
      </c>
      <c r="H178" s="65">
        <f>H179</f>
        <v>82.4</v>
      </c>
    </row>
    <row r="179" spans="1:8" s="80" customFormat="1" ht="16.5" hidden="1" customHeight="1">
      <c r="A179" s="35" t="s">
        <v>37</v>
      </c>
      <c r="B179" s="33" t="s">
        <v>11</v>
      </c>
      <c r="C179" s="33" t="s">
        <v>122</v>
      </c>
      <c r="D179" s="45" t="s">
        <v>194</v>
      </c>
      <c r="E179" s="33" t="s">
        <v>38</v>
      </c>
      <c r="F179" s="65">
        <v>82.4</v>
      </c>
      <c r="G179" s="65">
        <v>82.4</v>
      </c>
      <c r="H179" s="65">
        <v>82.4</v>
      </c>
    </row>
    <row r="180" spans="1:8" s="80" customFormat="1" ht="15.75" hidden="1" customHeight="1">
      <c r="A180" s="35" t="s">
        <v>195</v>
      </c>
      <c r="B180" s="33" t="s">
        <v>11</v>
      </c>
      <c r="C180" s="33" t="s">
        <v>122</v>
      </c>
      <c r="D180" s="55" t="s">
        <v>196</v>
      </c>
      <c r="E180" s="33"/>
      <c r="F180" s="65">
        <f>F181</f>
        <v>9</v>
      </c>
      <c r="G180" s="65">
        <f>G181</f>
        <v>9</v>
      </c>
      <c r="H180" s="65">
        <f>H181</f>
        <v>9</v>
      </c>
    </row>
    <row r="181" spans="1:8" s="80" customFormat="1" ht="14.25" hidden="1" customHeight="1">
      <c r="A181" s="35" t="s">
        <v>37</v>
      </c>
      <c r="B181" s="33" t="s">
        <v>11</v>
      </c>
      <c r="C181" s="33" t="s">
        <v>122</v>
      </c>
      <c r="D181" s="55" t="s">
        <v>196</v>
      </c>
      <c r="E181" s="33" t="s">
        <v>38</v>
      </c>
      <c r="F181" s="65">
        <v>9</v>
      </c>
      <c r="G181" s="65">
        <v>9</v>
      </c>
      <c r="H181" s="65">
        <v>9</v>
      </c>
    </row>
    <row r="182" spans="1:8" s="80" customFormat="1" ht="27" hidden="1" customHeight="1">
      <c r="A182" s="35" t="s">
        <v>197</v>
      </c>
      <c r="B182" s="33" t="s">
        <v>11</v>
      </c>
      <c r="C182" s="33" t="s">
        <v>122</v>
      </c>
      <c r="D182" s="55" t="s">
        <v>198</v>
      </c>
      <c r="E182" s="33"/>
      <c r="F182" s="65">
        <f t="shared" ref="F182:H184" si="21">F183</f>
        <v>150</v>
      </c>
      <c r="G182" s="65">
        <f t="shared" si="21"/>
        <v>150</v>
      </c>
      <c r="H182" s="65">
        <f t="shared" si="21"/>
        <v>150</v>
      </c>
    </row>
    <row r="183" spans="1:8" s="67" customFormat="1" ht="27" hidden="1" customHeight="1">
      <c r="A183" s="83" t="s">
        <v>199</v>
      </c>
      <c r="B183" s="33" t="s">
        <v>11</v>
      </c>
      <c r="C183" s="33" t="s">
        <v>122</v>
      </c>
      <c r="D183" s="55" t="s">
        <v>200</v>
      </c>
      <c r="E183" s="33"/>
      <c r="F183" s="36">
        <f t="shared" si="21"/>
        <v>150</v>
      </c>
      <c r="G183" s="36">
        <f t="shared" si="21"/>
        <v>150</v>
      </c>
      <c r="H183" s="36">
        <f t="shared" si="21"/>
        <v>150</v>
      </c>
    </row>
    <row r="184" spans="1:8" s="67" customFormat="1" ht="17.25" hidden="1" customHeight="1">
      <c r="A184" s="84" t="s">
        <v>201</v>
      </c>
      <c r="B184" s="33" t="s">
        <v>11</v>
      </c>
      <c r="C184" s="33" t="s">
        <v>122</v>
      </c>
      <c r="D184" s="55" t="s">
        <v>202</v>
      </c>
      <c r="E184" s="33"/>
      <c r="F184" s="36">
        <f t="shared" si="21"/>
        <v>150</v>
      </c>
      <c r="G184" s="36">
        <f t="shared" si="21"/>
        <v>150</v>
      </c>
      <c r="H184" s="36">
        <f t="shared" si="21"/>
        <v>150</v>
      </c>
    </row>
    <row r="185" spans="1:8" s="67" customFormat="1" ht="18.75" hidden="1" customHeight="1">
      <c r="A185" s="78" t="s">
        <v>203</v>
      </c>
      <c r="B185" s="33" t="s">
        <v>11</v>
      </c>
      <c r="C185" s="33" t="s">
        <v>122</v>
      </c>
      <c r="D185" s="55" t="s">
        <v>202</v>
      </c>
      <c r="E185" s="33" t="s">
        <v>159</v>
      </c>
      <c r="F185" s="36">
        <v>150</v>
      </c>
      <c r="G185" s="36">
        <v>150</v>
      </c>
      <c r="H185" s="36">
        <v>150</v>
      </c>
    </row>
    <row r="186" spans="1:8" s="67" customFormat="1" ht="39" hidden="1" customHeight="1">
      <c r="A186" s="40" t="s">
        <v>68</v>
      </c>
      <c r="B186" s="33" t="s">
        <v>11</v>
      </c>
      <c r="C186" s="33" t="s">
        <v>122</v>
      </c>
      <c r="D186" s="55" t="s">
        <v>69</v>
      </c>
      <c r="E186" s="33"/>
      <c r="F186" s="36">
        <f t="shared" ref="F186:H189" si="22">F187</f>
        <v>2.5</v>
      </c>
      <c r="G186" s="36">
        <f t="shared" si="22"/>
        <v>2.5</v>
      </c>
      <c r="H186" s="36">
        <f t="shared" si="22"/>
        <v>2.5</v>
      </c>
    </row>
    <row r="187" spans="1:8" s="67" customFormat="1" ht="39.75" hidden="1" customHeight="1">
      <c r="A187" s="85" t="s">
        <v>204</v>
      </c>
      <c r="B187" s="33" t="s">
        <v>11</v>
      </c>
      <c r="C187" s="33" t="s">
        <v>122</v>
      </c>
      <c r="D187" s="86" t="s">
        <v>205</v>
      </c>
      <c r="E187" s="33"/>
      <c r="F187" s="36">
        <f t="shared" si="22"/>
        <v>2.5</v>
      </c>
      <c r="G187" s="36">
        <f t="shared" si="22"/>
        <v>2.5</v>
      </c>
      <c r="H187" s="36">
        <f t="shared" si="22"/>
        <v>2.5</v>
      </c>
    </row>
    <row r="188" spans="1:8" s="67" customFormat="1" ht="36.75" hidden="1" customHeight="1">
      <c r="A188" s="87" t="s">
        <v>206</v>
      </c>
      <c r="B188" s="33" t="s">
        <v>11</v>
      </c>
      <c r="C188" s="33" t="s">
        <v>122</v>
      </c>
      <c r="D188" s="86" t="s">
        <v>207</v>
      </c>
      <c r="E188" s="33"/>
      <c r="F188" s="36">
        <f t="shared" si="22"/>
        <v>2.5</v>
      </c>
      <c r="G188" s="36">
        <f t="shared" si="22"/>
        <v>2.5</v>
      </c>
      <c r="H188" s="36">
        <f t="shared" si="22"/>
        <v>2.5</v>
      </c>
    </row>
    <row r="189" spans="1:8" s="67" customFormat="1" ht="52.5" hidden="1" customHeight="1">
      <c r="A189" s="87" t="s">
        <v>208</v>
      </c>
      <c r="B189" s="88" t="s">
        <v>11</v>
      </c>
      <c r="C189" s="88" t="s">
        <v>122</v>
      </c>
      <c r="D189" s="86" t="s">
        <v>209</v>
      </c>
      <c r="E189" s="88"/>
      <c r="F189" s="36">
        <f t="shared" si="22"/>
        <v>2.5</v>
      </c>
      <c r="G189" s="36">
        <f t="shared" si="22"/>
        <v>2.5</v>
      </c>
      <c r="H189" s="36">
        <f t="shared" si="22"/>
        <v>2.5</v>
      </c>
    </row>
    <row r="190" spans="1:8" s="67" customFormat="1" ht="25.5" hidden="1" customHeight="1">
      <c r="A190" s="89" t="s">
        <v>35</v>
      </c>
      <c r="B190" s="88" t="s">
        <v>11</v>
      </c>
      <c r="C190" s="88" t="s">
        <v>122</v>
      </c>
      <c r="D190" s="86" t="s">
        <v>209</v>
      </c>
      <c r="E190" s="88" t="s">
        <v>36</v>
      </c>
      <c r="F190" s="36">
        <v>2.5</v>
      </c>
      <c r="G190" s="36">
        <v>2.5</v>
      </c>
      <c r="H190" s="36">
        <v>2.5</v>
      </c>
    </row>
    <row r="191" spans="1:8" s="67" customFormat="1" ht="28.5" hidden="1" customHeight="1">
      <c r="A191" s="40" t="s">
        <v>106</v>
      </c>
      <c r="B191" s="33" t="s">
        <v>11</v>
      </c>
      <c r="C191" s="33" t="s">
        <v>122</v>
      </c>
      <c r="D191" s="55" t="s">
        <v>107</v>
      </c>
      <c r="E191" s="33"/>
      <c r="F191" s="36">
        <f>F192+F195</f>
        <v>13666.1</v>
      </c>
      <c r="G191" s="36">
        <f>G192+G195</f>
        <v>14218.1</v>
      </c>
      <c r="H191" s="36">
        <f>H192+H195</f>
        <v>14218.1</v>
      </c>
    </row>
    <row r="192" spans="1:8" s="67" customFormat="1" ht="63.75" hidden="1" customHeight="1">
      <c r="A192" s="68" t="s">
        <v>108</v>
      </c>
      <c r="B192" s="33" t="s">
        <v>11</v>
      </c>
      <c r="C192" s="33" t="s">
        <v>122</v>
      </c>
      <c r="D192" s="55" t="s">
        <v>109</v>
      </c>
      <c r="E192" s="33"/>
      <c r="F192" s="36">
        <f t="shared" ref="F192:H193" si="23">F193</f>
        <v>25</v>
      </c>
      <c r="G192" s="36">
        <f t="shared" si="23"/>
        <v>25</v>
      </c>
      <c r="H192" s="36">
        <f t="shared" si="23"/>
        <v>25</v>
      </c>
    </row>
    <row r="193" spans="1:8" s="67" customFormat="1" ht="18" hidden="1" customHeight="1">
      <c r="A193" s="35" t="s">
        <v>210</v>
      </c>
      <c r="B193" s="33" t="s">
        <v>11</v>
      </c>
      <c r="C193" s="33" t="s">
        <v>122</v>
      </c>
      <c r="D193" s="55" t="s">
        <v>211</v>
      </c>
      <c r="E193" s="33"/>
      <c r="F193" s="36">
        <f t="shared" si="23"/>
        <v>25</v>
      </c>
      <c r="G193" s="36">
        <f t="shared" si="23"/>
        <v>25</v>
      </c>
      <c r="H193" s="36">
        <f t="shared" si="23"/>
        <v>25</v>
      </c>
    </row>
    <row r="194" spans="1:8" s="67" customFormat="1" ht="15.75" hidden="1" customHeight="1">
      <c r="A194" s="35" t="s">
        <v>37</v>
      </c>
      <c r="B194" s="33" t="s">
        <v>11</v>
      </c>
      <c r="C194" s="33" t="s">
        <v>122</v>
      </c>
      <c r="D194" s="55" t="s">
        <v>211</v>
      </c>
      <c r="E194" s="33" t="s">
        <v>38</v>
      </c>
      <c r="F194" s="36">
        <v>25</v>
      </c>
      <c r="G194" s="36">
        <v>25</v>
      </c>
      <c r="H194" s="36">
        <v>25</v>
      </c>
    </row>
    <row r="195" spans="1:8" s="67" customFormat="1" ht="36.75" hidden="1" customHeight="1">
      <c r="A195" s="35" t="s">
        <v>212</v>
      </c>
      <c r="B195" s="33" t="s">
        <v>11</v>
      </c>
      <c r="C195" s="33" t="s">
        <v>122</v>
      </c>
      <c r="D195" s="55" t="s">
        <v>213</v>
      </c>
      <c r="E195" s="33"/>
      <c r="F195" s="36">
        <f>F196+F202+F200</f>
        <v>13641.1</v>
      </c>
      <c r="G195" s="36">
        <f>G196+G202+G200</f>
        <v>14193.1</v>
      </c>
      <c r="H195" s="36">
        <f>H196+H202+H200</f>
        <v>14193.1</v>
      </c>
    </row>
    <row r="196" spans="1:8" s="67" customFormat="1" ht="24" hidden="1" customHeight="1">
      <c r="A196" s="35" t="s">
        <v>186</v>
      </c>
      <c r="B196" s="33" t="s">
        <v>11</v>
      </c>
      <c r="C196" s="33" t="s">
        <v>122</v>
      </c>
      <c r="D196" s="55" t="s">
        <v>214</v>
      </c>
      <c r="E196" s="33"/>
      <c r="F196" s="36">
        <f>F197+F198+F199</f>
        <v>518.40000000000009</v>
      </c>
      <c r="G196" s="36">
        <f>G197+G198+G199</f>
        <v>1070.4000000000001</v>
      </c>
      <c r="H196" s="36">
        <f>H197+H198+H199</f>
        <v>1070.4000000000001</v>
      </c>
    </row>
    <row r="197" spans="1:8" s="67" customFormat="1" ht="18" hidden="1" customHeight="1">
      <c r="A197" s="90" t="s">
        <v>188</v>
      </c>
      <c r="B197" s="33" t="s">
        <v>11</v>
      </c>
      <c r="C197" s="33" t="s">
        <v>122</v>
      </c>
      <c r="D197" s="55" t="s">
        <v>214</v>
      </c>
      <c r="E197" s="33" t="s">
        <v>189</v>
      </c>
      <c r="F197" s="36">
        <v>21</v>
      </c>
      <c r="G197" s="36">
        <v>21</v>
      </c>
      <c r="H197" s="36">
        <v>21</v>
      </c>
    </row>
    <row r="198" spans="1:8" s="67" customFormat="1" ht="26.25" hidden="1" customHeight="1">
      <c r="A198" s="90" t="s">
        <v>35</v>
      </c>
      <c r="B198" s="33" t="s">
        <v>11</v>
      </c>
      <c r="C198" s="33" t="s">
        <v>122</v>
      </c>
      <c r="D198" s="55" t="s">
        <v>214</v>
      </c>
      <c r="E198" s="33" t="s">
        <v>36</v>
      </c>
      <c r="F198" s="36">
        <f>1048.4-552</f>
        <v>496.40000000000009</v>
      </c>
      <c r="G198" s="36">
        <v>1048.4000000000001</v>
      </c>
      <c r="H198" s="36">
        <v>1048.4000000000001</v>
      </c>
    </row>
    <row r="199" spans="1:8" s="67" customFormat="1" ht="15.75" hidden="1" customHeight="1">
      <c r="A199" s="35" t="s">
        <v>37</v>
      </c>
      <c r="B199" s="33" t="s">
        <v>11</v>
      </c>
      <c r="C199" s="33" t="s">
        <v>122</v>
      </c>
      <c r="D199" s="55" t="s">
        <v>214</v>
      </c>
      <c r="E199" s="33" t="s">
        <v>38</v>
      </c>
      <c r="F199" s="36">
        <v>1</v>
      </c>
      <c r="G199" s="36">
        <v>1</v>
      </c>
      <c r="H199" s="36">
        <v>1</v>
      </c>
    </row>
    <row r="200" spans="1:8" s="67" customFormat="1" ht="25.5" hidden="1" customHeight="1">
      <c r="A200" s="35" t="s">
        <v>64</v>
      </c>
      <c r="B200" s="33" t="s">
        <v>11</v>
      </c>
      <c r="C200" s="33" t="s">
        <v>122</v>
      </c>
      <c r="D200" s="55" t="s">
        <v>215</v>
      </c>
      <c r="E200" s="33"/>
      <c r="F200" s="36">
        <f>F201</f>
        <v>12124.5</v>
      </c>
      <c r="G200" s="36">
        <f>G201</f>
        <v>13122.7</v>
      </c>
      <c r="H200" s="36">
        <f>H201</f>
        <v>13122.7</v>
      </c>
    </row>
    <row r="201" spans="1:8" s="67" customFormat="1" ht="15.75" hidden="1" customHeight="1">
      <c r="A201" s="90" t="s">
        <v>188</v>
      </c>
      <c r="B201" s="33" t="s">
        <v>11</v>
      </c>
      <c r="C201" s="33" t="s">
        <v>122</v>
      </c>
      <c r="D201" s="55" t="s">
        <v>215</v>
      </c>
      <c r="E201" s="33" t="s">
        <v>189</v>
      </c>
      <c r="F201" s="36">
        <v>12124.5</v>
      </c>
      <c r="G201" s="36">
        <v>13122.7</v>
      </c>
      <c r="H201" s="36">
        <v>13122.7</v>
      </c>
    </row>
    <row r="202" spans="1:8" s="67" customFormat="1" ht="39.75" hidden="1" customHeight="1">
      <c r="A202" s="91" t="s">
        <v>216</v>
      </c>
      <c r="B202" s="33" t="s">
        <v>11</v>
      </c>
      <c r="C202" s="33" t="s">
        <v>122</v>
      </c>
      <c r="D202" s="55" t="s">
        <v>217</v>
      </c>
      <c r="E202" s="33"/>
      <c r="F202" s="36">
        <f>F203</f>
        <v>998.2</v>
      </c>
      <c r="G202" s="36">
        <f>G203</f>
        <v>0</v>
      </c>
      <c r="H202" s="36">
        <f>H203</f>
        <v>0</v>
      </c>
    </row>
    <row r="203" spans="1:8" s="67" customFormat="1" ht="15.75" hidden="1" customHeight="1">
      <c r="A203" s="91" t="s">
        <v>188</v>
      </c>
      <c r="B203" s="33" t="s">
        <v>11</v>
      </c>
      <c r="C203" s="33" t="s">
        <v>122</v>
      </c>
      <c r="D203" s="55" t="s">
        <v>217</v>
      </c>
      <c r="E203" s="33" t="s">
        <v>189</v>
      </c>
      <c r="F203" s="36">
        <v>998.2</v>
      </c>
      <c r="G203" s="36">
        <v>0</v>
      </c>
      <c r="H203" s="36">
        <v>0</v>
      </c>
    </row>
    <row r="204" spans="1:8" s="67" customFormat="1" ht="38.25" hidden="1" customHeight="1">
      <c r="A204" s="78" t="s">
        <v>218</v>
      </c>
      <c r="B204" s="33" t="s">
        <v>11</v>
      </c>
      <c r="C204" s="33" t="s">
        <v>122</v>
      </c>
      <c r="D204" s="55" t="s">
        <v>219</v>
      </c>
      <c r="E204" s="33"/>
      <c r="F204" s="36">
        <f>F205+F210</f>
        <v>3628</v>
      </c>
      <c r="G204" s="36">
        <f>G205+G210</f>
        <v>3607.3</v>
      </c>
      <c r="H204" s="36">
        <f>H205+H210</f>
        <v>3633.4</v>
      </c>
    </row>
    <row r="205" spans="1:8" s="67" customFormat="1" ht="28.5" hidden="1" customHeight="1">
      <c r="A205" s="92" t="s">
        <v>220</v>
      </c>
      <c r="B205" s="33" t="s">
        <v>11</v>
      </c>
      <c r="C205" s="33" t="s">
        <v>122</v>
      </c>
      <c r="D205" s="55" t="s">
        <v>161</v>
      </c>
      <c r="E205" s="33"/>
      <c r="F205" s="36">
        <f>F206</f>
        <v>3016.1</v>
      </c>
      <c r="G205" s="36">
        <f>G206</f>
        <v>2945.5</v>
      </c>
      <c r="H205" s="36">
        <f>H206</f>
        <v>2945.5</v>
      </c>
    </row>
    <row r="206" spans="1:8" s="67" customFormat="1" ht="25.5" hidden="1" customHeight="1">
      <c r="A206" s="92" t="s">
        <v>221</v>
      </c>
      <c r="B206" s="33" t="s">
        <v>11</v>
      </c>
      <c r="C206" s="33" t="s">
        <v>122</v>
      </c>
      <c r="D206" s="55" t="s">
        <v>222</v>
      </c>
      <c r="E206" s="33"/>
      <c r="F206" s="36">
        <f>F207+F209+F208</f>
        <v>3016.1</v>
      </c>
      <c r="G206" s="36">
        <f>G207+G209+G208</f>
        <v>2945.5</v>
      </c>
      <c r="H206" s="36">
        <f>H207+H209+H208</f>
        <v>2945.5</v>
      </c>
    </row>
    <row r="207" spans="1:8" s="67" customFormat="1" ht="25.5" hidden="1" customHeight="1">
      <c r="A207" s="35" t="s">
        <v>35</v>
      </c>
      <c r="B207" s="33" t="s">
        <v>11</v>
      </c>
      <c r="C207" s="33" t="s">
        <v>122</v>
      </c>
      <c r="D207" s="55" t="s">
        <v>222</v>
      </c>
      <c r="E207" s="33" t="s">
        <v>36</v>
      </c>
      <c r="F207" s="36">
        <f>2312.6+970-312</f>
        <v>2970.6</v>
      </c>
      <c r="G207" s="36">
        <f>2400+500</f>
        <v>2900</v>
      </c>
      <c r="H207" s="36">
        <f>2400+500</f>
        <v>2900</v>
      </c>
    </row>
    <row r="208" spans="1:8" s="67" customFormat="1" ht="15.75" hidden="1" customHeight="1">
      <c r="A208" s="40" t="s">
        <v>223</v>
      </c>
      <c r="B208" s="33" t="s">
        <v>11</v>
      </c>
      <c r="C208" s="33" t="s">
        <v>122</v>
      </c>
      <c r="D208" s="55" t="s">
        <v>222</v>
      </c>
      <c r="E208" s="33" t="s">
        <v>224</v>
      </c>
      <c r="F208" s="36">
        <v>0</v>
      </c>
      <c r="G208" s="36">
        <v>0</v>
      </c>
      <c r="H208" s="36">
        <v>0</v>
      </c>
    </row>
    <row r="209" spans="1:8" s="67" customFormat="1" ht="15.75" hidden="1" customHeight="1">
      <c r="A209" s="35" t="s">
        <v>37</v>
      </c>
      <c r="B209" s="33" t="s">
        <v>11</v>
      </c>
      <c r="C209" s="33" t="s">
        <v>122</v>
      </c>
      <c r="D209" s="55" t="s">
        <v>222</v>
      </c>
      <c r="E209" s="33" t="s">
        <v>38</v>
      </c>
      <c r="F209" s="36">
        <v>45.5</v>
      </c>
      <c r="G209" s="36">
        <v>45.5</v>
      </c>
      <c r="H209" s="36">
        <v>45.5</v>
      </c>
    </row>
    <row r="210" spans="1:8" s="67" customFormat="1" ht="27" hidden="1" customHeight="1">
      <c r="A210" s="92" t="s">
        <v>225</v>
      </c>
      <c r="B210" s="33" t="s">
        <v>11</v>
      </c>
      <c r="C210" s="33" t="s">
        <v>122</v>
      </c>
      <c r="D210" s="55" t="s">
        <v>226</v>
      </c>
      <c r="E210" s="33"/>
      <c r="F210" s="36">
        <f>F211+F213</f>
        <v>611.9</v>
      </c>
      <c r="G210" s="36">
        <f>G211+G213</f>
        <v>661.8</v>
      </c>
      <c r="H210" s="36">
        <f>H211+H213</f>
        <v>687.9</v>
      </c>
    </row>
    <row r="211" spans="1:8" s="67" customFormat="1" ht="26.25" hidden="1" customHeight="1">
      <c r="A211" s="92" t="s">
        <v>221</v>
      </c>
      <c r="B211" s="33" t="s">
        <v>11</v>
      </c>
      <c r="C211" s="33" t="s">
        <v>122</v>
      </c>
      <c r="D211" s="55" t="s">
        <v>227</v>
      </c>
      <c r="E211" s="33"/>
      <c r="F211" s="36">
        <f>F212</f>
        <v>450</v>
      </c>
      <c r="G211" s="36">
        <f>G212</f>
        <v>450</v>
      </c>
      <c r="H211" s="36">
        <f>H212</f>
        <v>450</v>
      </c>
    </row>
    <row r="212" spans="1:8" s="67" customFormat="1" ht="27" hidden="1" customHeight="1">
      <c r="A212" s="35" t="s">
        <v>35</v>
      </c>
      <c r="B212" s="33" t="s">
        <v>11</v>
      </c>
      <c r="C212" s="33" t="s">
        <v>122</v>
      </c>
      <c r="D212" s="55" t="s">
        <v>227</v>
      </c>
      <c r="E212" s="33" t="s">
        <v>36</v>
      </c>
      <c r="F212" s="36">
        <v>450</v>
      </c>
      <c r="G212" s="36">
        <v>450</v>
      </c>
      <c r="H212" s="36">
        <v>450</v>
      </c>
    </row>
    <row r="213" spans="1:8" s="67" customFormat="1" ht="27" hidden="1" customHeight="1">
      <c r="A213" s="35" t="s">
        <v>228</v>
      </c>
      <c r="B213" s="33" t="s">
        <v>11</v>
      </c>
      <c r="C213" s="33" t="s">
        <v>122</v>
      </c>
      <c r="D213" s="55" t="s">
        <v>229</v>
      </c>
      <c r="E213" s="33"/>
      <c r="F213" s="36">
        <f>F214</f>
        <v>161.89999999999998</v>
      </c>
      <c r="G213" s="36">
        <f>G214</f>
        <v>211.8</v>
      </c>
      <c r="H213" s="36">
        <f>H214</f>
        <v>237.9</v>
      </c>
    </row>
    <row r="214" spans="1:8" s="67" customFormat="1" ht="27" hidden="1" customHeight="1">
      <c r="A214" s="35" t="s">
        <v>35</v>
      </c>
      <c r="B214" s="33" t="s">
        <v>11</v>
      </c>
      <c r="C214" s="33" t="s">
        <v>122</v>
      </c>
      <c r="D214" s="55" t="s">
        <v>229</v>
      </c>
      <c r="E214" s="33" t="s">
        <v>36</v>
      </c>
      <c r="F214" s="36">
        <f>131.7+30.2</f>
        <v>161.89999999999998</v>
      </c>
      <c r="G214" s="36">
        <f>177.3+34.5</f>
        <v>211.8</v>
      </c>
      <c r="H214" s="77">
        <f>203.4+34.5</f>
        <v>237.9</v>
      </c>
    </row>
    <row r="215" spans="1:8" s="31" customFormat="1" ht="28.5" customHeight="1">
      <c r="A215" s="28" t="s">
        <v>230</v>
      </c>
      <c r="B215" s="29" t="s">
        <v>31</v>
      </c>
      <c r="C215" s="29"/>
      <c r="D215" s="29"/>
      <c r="E215" s="29"/>
      <c r="F215" s="30">
        <f>F216+F217+F218</f>
        <v>7173.2000000000007</v>
      </c>
      <c r="G215" s="30">
        <f>G216+G217+G218</f>
        <v>5648</v>
      </c>
      <c r="H215" s="30">
        <f>H216+H217+H218</f>
        <v>4898</v>
      </c>
    </row>
    <row r="216" spans="1:8" s="31" customFormat="1" ht="21.75" customHeight="1">
      <c r="A216" s="93" t="s">
        <v>231</v>
      </c>
      <c r="B216" s="29" t="s">
        <v>31</v>
      </c>
      <c r="C216" s="29" t="s">
        <v>232</v>
      </c>
      <c r="D216" s="29"/>
      <c r="E216" s="29"/>
      <c r="F216" s="30">
        <v>5261.8</v>
      </c>
      <c r="G216" s="30">
        <v>5511.8</v>
      </c>
      <c r="H216" s="30">
        <v>4761.8</v>
      </c>
    </row>
    <row r="217" spans="1:8" s="67" customFormat="1" ht="30" customHeight="1">
      <c r="A217" s="94" t="s">
        <v>233</v>
      </c>
      <c r="B217" s="29" t="s">
        <v>31</v>
      </c>
      <c r="C217" s="29" t="s">
        <v>234</v>
      </c>
      <c r="D217" s="55"/>
      <c r="E217" s="45"/>
      <c r="F217" s="61">
        <v>1292.8</v>
      </c>
      <c r="G217" s="95">
        <v>0</v>
      </c>
      <c r="H217" s="95">
        <v>0</v>
      </c>
    </row>
    <row r="218" spans="1:8" s="31" customFormat="1" ht="26.25" customHeight="1">
      <c r="A218" s="93" t="s">
        <v>235</v>
      </c>
      <c r="B218" s="29" t="s">
        <v>31</v>
      </c>
      <c r="C218" s="29" t="s">
        <v>236</v>
      </c>
      <c r="D218" s="29"/>
      <c r="E218" s="29"/>
      <c r="F218" s="61">
        <v>618.6</v>
      </c>
      <c r="G218" s="61">
        <v>136.19999999999999</v>
      </c>
      <c r="H218" s="61">
        <v>136.19999999999999</v>
      </c>
    </row>
    <row r="219" spans="1:8" s="67" customFormat="1" ht="38.25" hidden="1" customHeight="1">
      <c r="A219" s="78" t="s">
        <v>237</v>
      </c>
      <c r="B219" s="33" t="s">
        <v>31</v>
      </c>
      <c r="C219" s="33" t="s">
        <v>236</v>
      </c>
      <c r="D219" s="53" t="s">
        <v>238</v>
      </c>
      <c r="E219" s="33"/>
      <c r="F219" s="36">
        <f t="shared" ref="F219:H221" si="24">F220</f>
        <v>15</v>
      </c>
      <c r="G219" s="36">
        <f t="shared" si="24"/>
        <v>15</v>
      </c>
      <c r="H219" s="36">
        <f t="shared" si="24"/>
        <v>15</v>
      </c>
    </row>
    <row r="220" spans="1:8" s="67" customFormat="1" ht="25.5" hidden="1" customHeight="1">
      <c r="A220" s="78" t="s">
        <v>239</v>
      </c>
      <c r="B220" s="33" t="s">
        <v>31</v>
      </c>
      <c r="C220" s="33" t="s">
        <v>236</v>
      </c>
      <c r="D220" s="55" t="s">
        <v>240</v>
      </c>
      <c r="E220" s="33"/>
      <c r="F220" s="36">
        <f t="shared" si="24"/>
        <v>15</v>
      </c>
      <c r="G220" s="36">
        <f t="shared" si="24"/>
        <v>15</v>
      </c>
      <c r="H220" s="36">
        <f t="shared" si="24"/>
        <v>15</v>
      </c>
    </row>
    <row r="221" spans="1:8" s="67" customFormat="1" ht="14.25" hidden="1" customHeight="1">
      <c r="A221" s="78" t="s">
        <v>241</v>
      </c>
      <c r="B221" s="33" t="s">
        <v>31</v>
      </c>
      <c r="C221" s="33" t="s">
        <v>236</v>
      </c>
      <c r="D221" s="55" t="s">
        <v>242</v>
      </c>
      <c r="E221" s="33"/>
      <c r="F221" s="36">
        <f t="shared" si="24"/>
        <v>15</v>
      </c>
      <c r="G221" s="36">
        <f t="shared" si="24"/>
        <v>15</v>
      </c>
      <c r="H221" s="36">
        <f t="shared" si="24"/>
        <v>15</v>
      </c>
    </row>
    <row r="222" spans="1:8" s="67" customFormat="1" ht="26.25" hidden="1" customHeight="1">
      <c r="A222" s="35" t="s">
        <v>35</v>
      </c>
      <c r="B222" s="33" t="s">
        <v>31</v>
      </c>
      <c r="C222" s="33" t="s">
        <v>236</v>
      </c>
      <c r="D222" s="55" t="s">
        <v>242</v>
      </c>
      <c r="E222" s="33" t="s">
        <v>36</v>
      </c>
      <c r="F222" s="36">
        <v>15</v>
      </c>
      <c r="G222" s="36">
        <v>15</v>
      </c>
      <c r="H222" s="36">
        <v>15</v>
      </c>
    </row>
    <row r="223" spans="1:8" s="67" customFormat="1" ht="37.5" hidden="1" customHeight="1">
      <c r="A223" s="35" t="s">
        <v>68</v>
      </c>
      <c r="B223" s="33" t="s">
        <v>31</v>
      </c>
      <c r="C223" s="33" t="s">
        <v>236</v>
      </c>
      <c r="D223" s="53" t="s">
        <v>69</v>
      </c>
      <c r="E223" s="33"/>
      <c r="F223" s="36">
        <f>F224</f>
        <v>178.9</v>
      </c>
      <c r="G223" s="36">
        <f>G224</f>
        <v>134.1</v>
      </c>
      <c r="H223" s="36">
        <f>H224</f>
        <v>134.1</v>
      </c>
    </row>
    <row r="224" spans="1:8" s="67" customFormat="1" ht="26.25" hidden="1" customHeight="1">
      <c r="A224" s="52" t="s">
        <v>70</v>
      </c>
      <c r="B224" s="33" t="s">
        <v>31</v>
      </c>
      <c r="C224" s="33" t="s">
        <v>236</v>
      </c>
      <c r="D224" s="55" t="s">
        <v>71</v>
      </c>
      <c r="E224" s="33"/>
      <c r="F224" s="36">
        <f>F225+F232+F237+F229</f>
        <v>178.9</v>
      </c>
      <c r="G224" s="36">
        <f>G225+G232+G237+G229</f>
        <v>134.1</v>
      </c>
      <c r="H224" s="36">
        <f>H225+H232+H237+H229</f>
        <v>134.1</v>
      </c>
    </row>
    <row r="225" spans="1:8" s="67" customFormat="1" ht="40.5" hidden="1" customHeight="1">
      <c r="A225" s="52" t="s">
        <v>243</v>
      </c>
      <c r="B225" s="33" t="s">
        <v>31</v>
      </c>
      <c r="C225" s="33" t="s">
        <v>236</v>
      </c>
      <c r="D225" s="55" t="s">
        <v>244</v>
      </c>
      <c r="E225" s="33"/>
      <c r="F225" s="36">
        <f>F226</f>
        <v>10</v>
      </c>
      <c r="G225" s="36">
        <f>G226</f>
        <v>10</v>
      </c>
      <c r="H225" s="36">
        <f>H226</f>
        <v>10</v>
      </c>
    </row>
    <row r="226" spans="1:8" s="67" customFormat="1" ht="27.75" hidden="1" customHeight="1">
      <c r="A226" s="52" t="s">
        <v>245</v>
      </c>
      <c r="B226" s="33" t="s">
        <v>31</v>
      </c>
      <c r="C226" s="33" t="s">
        <v>236</v>
      </c>
      <c r="D226" s="55" t="s">
        <v>246</v>
      </c>
      <c r="E226" s="33"/>
      <c r="F226" s="36">
        <f>F228+F227</f>
        <v>10</v>
      </c>
      <c r="G226" s="36">
        <f>G228+G227</f>
        <v>10</v>
      </c>
      <c r="H226" s="36">
        <f>H228+H227</f>
        <v>10</v>
      </c>
    </row>
    <row r="227" spans="1:8" s="96" customFormat="1" ht="24" hidden="1" customHeight="1">
      <c r="A227" s="35" t="s">
        <v>35</v>
      </c>
      <c r="B227" s="33" t="s">
        <v>31</v>
      </c>
      <c r="C227" s="33" t="s">
        <v>236</v>
      </c>
      <c r="D227" s="55" t="s">
        <v>246</v>
      </c>
      <c r="E227" s="33" t="s">
        <v>36</v>
      </c>
      <c r="F227" s="36">
        <v>5</v>
      </c>
      <c r="G227" s="36">
        <v>5</v>
      </c>
      <c r="H227" s="36">
        <v>5</v>
      </c>
    </row>
    <row r="228" spans="1:8" s="67" customFormat="1" ht="14.25" hidden="1" customHeight="1">
      <c r="A228" s="90" t="s">
        <v>247</v>
      </c>
      <c r="B228" s="33" t="s">
        <v>31</v>
      </c>
      <c r="C228" s="33" t="s">
        <v>236</v>
      </c>
      <c r="D228" s="55" t="s">
        <v>246</v>
      </c>
      <c r="E228" s="33" t="s">
        <v>124</v>
      </c>
      <c r="F228" s="36">
        <v>5</v>
      </c>
      <c r="G228" s="36">
        <v>5</v>
      </c>
      <c r="H228" s="36">
        <v>5</v>
      </c>
    </row>
    <row r="229" spans="1:8" s="67" customFormat="1" ht="24" hidden="1" customHeight="1">
      <c r="A229" s="90" t="s">
        <v>248</v>
      </c>
      <c r="B229" s="33" t="s">
        <v>31</v>
      </c>
      <c r="C229" s="33" t="s">
        <v>236</v>
      </c>
      <c r="D229" s="55" t="s">
        <v>249</v>
      </c>
      <c r="E229" s="33"/>
      <c r="F229" s="36">
        <f t="shared" ref="F229:H230" si="25">F230</f>
        <v>10</v>
      </c>
      <c r="G229" s="36">
        <f t="shared" si="25"/>
        <v>10</v>
      </c>
      <c r="H229" s="36">
        <f t="shared" si="25"/>
        <v>10</v>
      </c>
    </row>
    <row r="230" spans="1:8" s="67" customFormat="1" ht="23.25" hidden="1" customHeight="1">
      <c r="A230" s="52" t="s">
        <v>245</v>
      </c>
      <c r="B230" s="33" t="s">
        <v>31</v>
      </c>
      <c r="C230" s="33" t="s">
        <v>236</v>
      </c>
      <c r="D230" s="55" t="s">
        <v>250</v>
      </c>
      <c r="E230" s="33"/>
      <c r="F230" s="36">
        <f t="shared" si="25"/>
        <v>10</v>
      </c>
      <c r="G230" s="36">
        <f t="shared" si="25"/>
        <v>10</v>
      </c>
      <c r="H230" s="36">
        <f t="shared" si="25"/>
        <v>10</v>
      </c>
    </row>
    <row r="231" spans="1:8" s="67" customFormat="1" ht="25.5" hidden="1" customHeight="1">
      <c r="A231" s="90" t="s">
        <v>35</v>
      </c>
      <c r="B231" s="33" t="s">
        <v>31</v>
      </c>
      <c r="C231" s="33" t="s">
        <v>236</v>
      </c>
      <c r="D231" s="55" t="s">
        <v>250</v>
      </c>
      <c r="E231" s="33" t="s">
        <v>36</v>
      </c>
      <c r="F231" s="36">
        <v>10</v>
      </c>
      <c r="G231" s="36">
        <v>10</v>
      </c>
      <c r="H231" s="36">
        <v>10</v>
      </c>
    </row>
    <row r="232" spans="1:8" s="67" customFormat="1" ht="15" hidden="1" customHeight="1">
      <c r="A232" s="90" t="s">
        <v>251</v>
      </c>
      <c r="B232" s="33" t="s">
        <v>31</v>
      </c>
      <c r="C232" s="33" t="s">
        <v>236</v>
      </c>
      <c r="D232" s="55" t="s">
        <v>252</v>
      </c>
      <c r="E232" s="33"/>
      <c r="F232" s="36">
        <f>F233+F235</f>
        <v>148.9</v>
      </c>
      <c r="G232" s="36">
        <f>G233+G235</f>
        <v>104.1</v>
      </c>
      <c r="H232" s="36">
        <f>H233+H235</f>
        <v>104.1</v>
      </c>
    </row>
    <row r="233" spans="1:8" s="67" customFormat="1" ht="24" hidden="1" customHeight="1">
      <c r="A233" s="52" t="s">
        <v>245</v>
      </c>
      <c r="B233" s="33" t="s">
        <v>31</v>
      </c>
      <c r="C233" s="33" t="s">
        <v>236</v>
      </c>
      <c r="D233" s="55" t="s">
        <v>253</v>
      </c>
      <c r="E233" s="33"/>
      <c r="F233" s="36">
        <f>F234</f>
        <v>5</v>
      </c>
      <c r="G233" s="36">
        <f>G234</f>
        <v>5</v>
      </c>
      <c r="H233" s="36">
        <f>H234</f>
        <v>5</v>
      </c>
    </row>
    <row r="234" spans="1:8" s="67" customFormat="1" ht="14.25" hidden="1" customHeight="1">
      <c r="A234" s="90" t="s">
        <v>247</v>
      </c>
      <c r="B234" s="33" t="s">
        <v>31</v>
      </c>
      <c r="C234" s="33" t="s">
        <v>236</v>
      </c>
      <c r="D234" s="55" t="s">
        <v>253</v>
      </c>
      <c r="E234" s="33" t="s">
        <v>124</v>
      </c>
      <c r="F234" s="36">
        <v>5</v>
      </c>
      <c r="G234" s="36">
        <v>5</v>
      </c>
      <c r="H234" s="36">
        <v>5</v>
      </c>
    </row>
    <row r="235" spans="1:8" s="67" customFormat="1" ht="28.5" hidden="1" customHeight="1">
      <c r="A235" s="97" t="s">
        <v>254</v>
      </c>
      <c r="B235" s="33" t="s">
        <v>31</v>
      </c>
      <c r="C235" s="33" t="s">
        <v>236</v>
      </c>
      <c r="D235" s="55" t="s">
        <v>255</v>
      </c>
      <c r="E235" s="33"/>
      <c r="F235" s="36">
        <f>F236</f>
        <v>143.9</v>
      </c>
      <c r="G235" s="36">
        <f>G236</f>
        <v>99.1</v>
      </c>
      <c r="H235" s="36">
        <f>H236</f>
        <v>99.1</v>
      </c>
    </row>
    <row r="236" spans="1:8" s="67" customFormat="1" ht="26.25" hidden="1" customHeight="1">
      <c r="A236" s="90" t="s">
        <v>35</v>
      </c>
      <c r="B236" s="33" t="s">
        <v>31</v>
      </c>
      <c r="C236" s="33" t="s">
        <v>236</v>
      </c>
      <c r="D236" s="55" t="s">
        <v>255</v>
      </c>
      <c r="E236" s="33" t="s">
        <v>36</v>
      </c>
      <c r="F236" s="36">
        <f>89.2+4.7+100-50</f>
        <v>143.9</v>
      </c>
      <c r="G236" s="36">
        <f>94.1+5</f>
        <v>99.1</v>
      </c>
      <c r="H236" s="36">
        <f>94.1+5</f>
        <v>99.1</v>
      </c>
    </row>
    <row r="237" spans="1:8" s="67" customFormat="1" ht="26.25" hidden="1" customHeight="1">
      <c r="A237" s="35" t="s">
        <v>256</v>
      </c>
      <c r="B237" s="33" t="s">
        <v>31</v>
      </c>
      <c r="C237" s="33" t="s">
        <v>236</v>
      </c>
      <c r="D237" s="53" t="s">
        <v>257</v>
      </c>
      <c r="E237" s="33"/>
      <c r="F237" s="36">
        <f t="shared" ref="F237:H238" si="26">F238</f>
        <v>10</v>
      </c>
      <c r="G237" s="36">
        <f t="shared" si="26"/>
        <v>10</v>
      </c>
      <c r="H237" s="36">
        <f t="shared" si="26"/>
        <v>10</v>
      </c>
    </row>
    <row r="238" spans="1:8" s="67" customFormat="1" ht="26.25" hidden="1" customHeight="1">
      <c r="A238" s="52" t="s">
        <v>245</v>
      </c>
      <c r="B238" s="33" t="s">
        <v>31</v>
      </c>
      <c r="C238" s="33" t="s">
        <v>236</v>
      </c>
      <c r="D238" s="53" t="s">
        <v>258</v>
      </c>
      <c r="E238" s="33"/>
      <c r="F238" s="36">
        <f t="shared" si="26"/>
        <v>10</v>
      </c>
      <c r="G238" s="36">
        <f t="shared" si="26"/>
        <v>10</v>
      </c>
      <c r="H238" s="36">
        <f t="shared" si="26"/>
        <v>10</v>
      </c>
    </row>
    <row r="239" spans="1:8" s="67" customFormat="1" ht="26.25" hidden="1" customHeight="1">
      <c r="A239" s="56" t="s">
        <v>35</v>
      </c>
      <c r="B239" s="33" t="s">
        <v>31</v>
      </c>
      <c r="C239" s="33" t="s">
        <v>236</v>
      </c>
      <c r="D239" s="53" t="s">
        <v>258</v>
      </c>
      <c r="E239" s="33" t="s">
        <v>36</v>
      </c>
      <c r="F239" s="36">
        <v>10</v>
      </c>
      <c r="G239" s="36">
        <v>10</v>
      </c>
      <c r="H239" s="36">
        <v>10</v>
      </c>
    </row>
    <row r="240" spans="1:8" s="31" customFormat="1" ht="15.75" customHeight="1">
      <c r="A240" s="42" t="s">
        <v>259</v>
      </c>
      <c r="B240" s="29" t="s">
        <v>40</v>
      </c>
      <c r="C240" s="29"/>
      <c r="D240" s="29"/>
      <c r="E240" s="29"/>
      <c r="F240" s="30">
        <f>F241+F246+F253+F274</f>
        <v>61989.700000000004</v>
      </c>
      <c r="G240" s="30">
        <f>G241+G246+G253+G274</f>
        <v>24027.8</v>
      </c>
      <c r="H240" s="30">
        <f>H241+H246+H253+H274</f>
        <v>24671.8</v>
      </c>
    </row>
    <row r="241" spans="1:8" s="31" customFormat="1" ht="15.75" customHeight="1">
      <c r="A241" s="93" t="s">
        <v>260</v>
      </c>
      <c r="B241" s="29" t="s">
        <v>40</v>
      </c>
      <c r="C241" s="29" t="s">
        <v>11</v>
      </c>
      <c r="D241" s="29"/>
      <c r="E241" s="29"/>
      <c r="F241" s="30">
        <v>550</v>
      </c>
      <c r="G241" s="30">
        <v>550</v>
      </c>
      <c r="H241" s="30">
        <v>550</v>
      </c>
    </row>
    <row r="242" spans="1:8" s="67" customFormat="1" ht="26.25" hidden="1" customHeight="1">
      <c r="A242" s="35" t="s">
        <v>261</v>
      </c>
      <c r="B242" s="33" t="s">
        <v>40</v>
      </c>
      <c r="C242" s="33" t="s">
        <v>11</v>
      </c>
      <c r="D242" s="55" t="s">
        <v>262</v>
      </c>
      <c r="E242" s="33"/>
      <c r="F242" s="34">
        <f t="shared" ref="F242:H244" si="27">F243</f>
        <v>320</v>
      </c>
      <c r="G242" s="34">
        <f t="shared" si="27"/>
        <v>320</v>
      </c>
      <c r="H242" s="34">
        <f t="shared" si="27"/>
        <v>320</v>
      </c>
    </row>
    <row r="243" spans="1:8" s="67" customFormat="1" ht="26.25" hidden="1" customHeight="1">
      <c r="A243" s="98" t="s">
        <v>263</v>
      </c>
      <c r="B243" s="33" t="s">
        <v>40</v>
      </c>
      <c r="C243" s="33" t="s">
        <v>11</v>
      </c>
      <c r="D243" s="55" t="s">
        <v>264</v>
      </c>
      <c r="E243" s="33"/>
      <c r="F243" s="34">
        <f t="shared" si="27"/>
        <v>320</v>
      </c>
      <c r="G243" s="34">
        <f t="shared" si="27"/>
        <v>320</v>
      </c>
      <c r="H243" s="34">
        <f t="shared" si="27"/>
        <v>320</v>
      </c>
    </row>
    <row r="244" spans="1:8" s="67" customFormat="1" ht="17.25" hidden="1" customHeight="1">
      <c r="A244" s="83" t="s">
        <v>265</v>
      </c>
      <c r="B244" s="33" t="s">
        <v>40</v>
      </c>
      <c r="C244" s="33" t="s">
        <v>11</v>
      </c>
      <c r="D244" s="55" t="s">
        <v>266</v>
      </c>
      <c r="E244" s="33"/>
      <c r="F244" s="34">
        <f t="shared" si="27"/>
        <v>320</v>
      </c>
      <c r="G244" s="34">
        <f t="shared" si="27"/>
        <v>320</v>
      </c>
      <c r="H244" s="34">
        <f t="shared" si="27"/>
        <v>320</v>
      </c>
    </row>
    <row r="245" spans="1:8" s="67" customFormat="1" ht="26.25" hidden="1" customHeight="1">
      <c r="A245" s="35" t="s">
        <v>35</v>
      </c>
      <c r="B245" s="33" t="s">
        <v>40</v>
      </c>
      <c r="C245" s="33" t="s">
        <v>11</v>
      </c>
      <c r="D245" s="55" t="s">
        <v>266</v>
      </c>
      <c r="E245" s="33" t="s">
        <v>36</v>
      </c>
      <c r="F245" s="36">
        <v>320</v>
      </c>
      <c r="G245" s="36">
        <v>320</v>
      </c>
      <c r="H245" s="36">
        <v>320</v>
      </c>
    </row>
    <row r="246" spans="1:8" s="37" customFormat="1" ht="14.25" customHeight="1">
      <c r="A246" s="44" t="s">
        <v>267</v>
      </c>
      <c r="B246" s="29" t="s">
        <v>40</v>
      </c>
      <c r="C246" s="29" t="s">
        <v>268</v>
      </c>
      <c r="D246" s="55"/>
      <c r="E246" s="33"/>
      <c r="F246" s="30">
        <v>3977.9</v>
      </c>
      <c r="G246" s="30">
        <v>3977.9</v>
      </c>
      <c r="H246" s="30">
        <v>3977.9</v>
      </c>
    </row>
    <row r="247" spans="1:8" s="67" customFormat="1" ht="24.75" hidden="1" customHeight="1">
      <c r="A247" s="35" t="s">
        <v>45</v>
      </c>
      <c r="B247" s="33" t="s">
        <v>40</v>
      </c>
      <c r="C247" s="33" t="s">
        <v>268</v>
      </c>
      <c r="D247" s="55" t="s">
        <v>269</v>
      </c>
      <c r="E247" s="33" t="s">
        <v>36</v>
      </c>
      <c r="F247" s="34"/>
      <c r="G247" s="34"/>
      <c r="H247" s="34"/>
    </row>
    <row r="248" spans="1:8" s="67" customFormat="1" ht="24.75" hidden="1" customHeight="1">
      <c r="A248" s="35" t="s">
        <v>270</v>
      </c>
      <c r="B248" s="33" t="s">
        <v>40</v>
      </c>
      <c r="C248" s="33" t="s">
        <v>268</v>
      </c>
      <c r="D248" s="55" t="s">
        <v>271</v>
      </c>
      <c r="E248" s="33"/>
      <c r="F248" s="34">
        <f t="shared" ref="F248:H251" si="28">F249</f>
        <v>1830.9</v>
      </c>
      <c r="G248" s="34">
        <f t="shared" si="28"/>
        <v>1830.9</v>
      </c>
      <c r="H248" s="34">
        <f t="shared" si="28"/>
        <v>1830.9</v>
      </c>
    </row>
    <row r="249" spans="1:8" s="67" customFormat="1" ht="16.5" hidden="1" customHeight="1">
      <c r="A249" s="35" t="s">
        <v>272</v>
      </c>
      <c r="B249" s="33" t="s">
        <v>40</v>
      </c>
      <c r="C249" s="33" t="s">
        <v>268</v>
      </c>
      <c r="D249" s="55" t="s">
        <v>273</v>
      </c>
      <c r="E249" s="33"/>
      <c r="F249" s="34">
        <f t="shared" si="28"/>
        <v>1830.9</v>
      </c>
      <c r="G249" s="34">
        <f t="shared" si="28"/>
        <v>1830.9</v>
      </c>
      <c r="H249" s="34">
        <f t="shared" si="28"/>
        <v>1830.9</v>
      </c>
    </row>
    <row r="250" spans="1:8" s="67" customFormat="1" ht="24.75" hidden="1" customHeight="1">
      <c r="A250" s="68" t="s">
        <v>274</v>
      </c>
      <c r="B250" s="33" t="s">
        <v>40</v>
      </c>
      <c r="C250" s="33" t="s">
        <v>268</v>
      </c>
      <c r="D250" s="55" t="s">
        <v>275</v>
      </c>
      <c r="E250" s="33"/>
      <c r="F250" s="34">
        <f t="shared" si="28"/>
        <v>1830.9</v>
      </c>
      <c r="G250" s="34">
        <f t="shared" si="28"/>
        <v>1830.9</v>
      </c>
      <c r="H250" s="34">
        <f t="shared" si="28"/>
        <v>1830.9</v>
      </c>
    </row>
    <row r="251" spans="1:8" s="67" customFormat="1" ht="36.75" hidden="1" customHeight="1">
      <c r="A251" s="99" t="s">
        <v>276</v>
      </c>
      <c r="B251" s="33" t="s">
        <v>40</v>
      </c>
      <c r="C251" s="33" t="s">
        <v>268</v>
      </c>
      <c r="D251" s="55" t="s">
        <v>277</v>
      </c>
      <c r="E251" s="33"/>
      <c r="F251" s="34">
        <f t="shared" si="28"/>
        <v>1830.9</v>
      </c>
      <c r="G251" s="34">
        <f t="shared" si="28"/>
        <v>1830.9</v>
      </c>
      <c r="H251" s="34">
        <f t="shared" si="28"/>
        <v>1830.9</v>
      </c>
    </row>
    <row r="252" spans="1:8" s="67" customFormat="1" ht="24.75" hidden="1" customHeight="1">
      <c r="A252" s="40" t="s">
        <v>35</v>
      </c>
      <c r="B252" s="33" t="s">
        <v>40</v>
      </c>
      <c r="C252" s="33" t="s">
        <v>268</v>
      </c>
      <c r="D252" s="55" t="s">
        <v>277</v>
      </c>
      <c r="E252" s="33" t="s">
        <v>36</v>
      </c>
      <c r="F252" s="36">
        <f>1757.7+73.2</f>
        <v>1830.9</v>
      </c>
      <c r="G252" s="36">
        <f>1757.7+73.2</f>
        <v>1830.9</v>
      </c>
      <c r="H252" s="36">
        <f>1757.7+73.2</f>
        <v>1830.9</v>
      </c>
    </row>
    <row r="253" spans="1:8" s="31" customFormat="1">
      <c r="A253" s="28" t="s">
        <v>278</v>
      </c>
      <c r="B253" s="29" t="s">
        <v>40</v>
      </c>
      <c r="C253" s="29" t="s">
        <v>232</v>
      </c>
      <c r="D253" s="29"/>
      <c r="E253" s="29"/>
      <c r="F253" s="30">
        <v>53403.4</v>
      </c>
      <c r="G253" s="30">
        <v>15558.4</v>
      </c>
      <c r="H253" s="30">
        <v>16202.4</v>
      </c>
    </row>
    <row r="254" spans="1:8" ht="38.25" hidden="1">
      <c r="A254" s="35" t="s">
        <v>237</v>
      </c>
      <c r="B254" s="33" t="s">
        <v>40</v>
      </c>
      <c r="C254" s="33" t="s">
        <v>232</v>
      </c>
      <c r="D254" s="55" t="s">
        <v>238</v>
      </c>
      <c r="E254" s="33"/>
      <c r="F254" s="36">
        <f t="shared" ref="F254:H256" si="29">F255</f>
        <v>100</v>
      </c>
      <c r="G254" s="36">
        <f t="shared" si="29"/>
        <v>100</v>
      </c>
      <c r="H254" s="36">
        <f t="shared" si="29"/>
        <v>100</v>
      </c>
    </row>
    <row r="255" spans="1:8" hidden="1">
      <c r="A255" s="58" t="s">
        <v>279</v>
      </c>
      <c r="B255" s="33" t="s">
        <v>40</v>
      </c>
      <c r="C255" s="33" t="s">
        <v>232</v>
      </c>
      <c r="D255" s="55" t="s">
        <v>280</v>
      </c>
      <c r="E255" s="33"/>
      <c r="F255" s="36">
        <f t="shared" si="29"/>
        <v>100</v>
      </c>
      <c r="G255" s="36">
        <f t="shared" si="29"/>
        <v>100</v>
      </c>
      <c r="H255" s="36">
        <f t="shared" si="29"/>
        <v>100</v>
      </c>
    </row>
    <row r="256" spans="1:8" ht="18" hidden="1" customHeight="1">
      <c r="A256" s="78" t="s">
        <v>241</v>
      </c>
      <c r="B256" s="33" t="s">
        <v>40</v>
      </c>
      <c r="C256" s="33" t="s">
        <v>232</v>
      </c>
      <c r="D256" s="55" t="s">
        <v>281</v>
      </c>
      <c r="E256" s="33"/>
      <c r="F256" s="36">
        <f t="shared" si="29"/>
        <v>100</v>
      </c>
      <c r="G256" s="36">
        <f t="shared" si="29"/>
        <v>100</v>
      </c>
      <c r="H256" s="36">
        <f t="shared" si="29"/>
        <v>100</v>
      </c>
    </row>
    <row r="257" spans="1:8" ht="25.5" hidden="1">
      <c r="A257" s="35" t="s">
        <v>35</v>
      </c>
      <c r="B257" s="33" t="s">
        <v>40</v>
      </c>
      <c r="C257" s="33" t="s">
        <v>232</v>
      </c>
      <c r="D257" s="55" t="s">
        <v>281</v>
      </c>
      <c r="E257" s="33" t="s">
        <v>36</v>
      </c>
      <c r="F257" s="36">
        <v>100</v>
      </c>
      <c r="G257" s="36">
        <v>100</v>
      </c>
      <c r="H257" s="36">
        <v>100</v>
      </c>
    </row>
    <row r="258" spans="1:8" ht="25.5" hidden="1">
      <c r="A258" s="35" t="s">
        <v>270</v>
      </c>
      <c r="B258" s="33" t="s">
        <v>40</v>
      </c>
      <c r="C258" s="33" t="s">
        <v>232</v>
      </c>
      <c r="D258" s="55" t="s">
        <v>271</v>
      </c>
      <c r="E258" s="33"/>
      <c r="F258" s="36">
        <f>F259</f>
        <v>11924.400000000001</v>
      </c>
      <c r="G258" s="36">
        <f>G259</f>
        <v>12445.4</v>
      </c>
      <c r="H258" s="36">
        <f>H259</f>
        <v>12827.4</v>
      </c>
    </row>
    <row r="259" spans="1:8" hidden="1">
      <c r="A259" s="35" t="s">
        <v>282</v>
      </c>
      <c r="B259" s="33" t="s">
        <v>40</v>
      </c>
      <c r="C259" s="33" t="s">
        <v>232</v>
      </c>
      <c r="D259" s="55" t="s">
        <v>283</v>
      </c>
      <c r="E259" s="33"/>
      <c r="F259" s="36">
        <f>F260+F268</f>
        <v>11924.400000000001</v>
      </c>
      <c r="G259" s="36">
        <f>G260+G268</f>
        <v>12445.4</v>
      </c>
      <c r="H259" s="36">
        <f>H260+H268</f>
        <v>12827.4</v>
      </c>
    </row>
    <row r="260" spans="1:8" ht="25.5" hidden="1">
      <c r="A260" s="35" t="s">
        <v>284</v>
      </c>
      <c r="B260" s="33" t="s">
        <v>40</v>
      </c>
      <c r="C260" s="33" t="s">
        <v>232</v>
      </c>
      <c r="D260" s="55" t="s">
        <v>285</v>
      </c>
      <c r="E260" s="33"/>
      <c r="F260" s="36">
        <f>F261+F264+F266</f>
        <v>3433.7000000000003</v>
      </c>
      <c r="G260" s="36">
        <f>G261+G264+G266</f>
        <v>3573.4</v>
      </c>
      <c r="H260" s="36">
        <f>H261+H264+H266</f>
        <v>3633.4</v>
      </c>
    </row>
    <row r="261" spans="1:8" ht="25.5" hidden="1">
      <c r="A261" s="68" t="s">
        <v>286</v>
      </c>
      <c r="B261" s="33" t="s">
        <v>40</v>
      </c>
      <c r="C261" s="33" t="s">
        <v>232</v>
      </c>
      <c r="D261" s="55" t="s">
        <v>287</v>
      </c>
      <c r="E261" s="33"/>
      <c r="F261" s="36">
        <f>F262+F263</f>
        <v>610.29999999999995</v>
      </c>
      <c r="G261" s="36">
        <f>G262+G263</f>
        <v>750</v>
      </c>
      <c r="H261" s="36">
        <f>H262+H263</f>
        <v>810</v>
      </c>
    </row>
    <row r="262" spans="1:8" ht="25.5" hidden="1">
      <c r="A262" s="35" t="s">
        <v>35</v>
      </c>
      <c r="B262" s="33" t="s">
        <v>40</v>
      </c>
      <c r="C262" s="33" t="s">
        <v>232</v>
      </c>
      <c r="D262" s="55" t="s">
        <v>287</v>
      </c>
      <c r="E262" s="33" t="s">
        <v>36</v>
      </c>
      <c r="F262" s="36">
        <f>610.3</f>
        <v>610.29999999999995</v>
      </c>
      <c r="G262" s="36">
        <v>750</v>
      </c>
      <c r="H262" s="36">
        <v>810</v>
      </c>
    </row>
    <row r="263" spans="1:8" hidden="1">
      <c r="A263" s="100" t="s">
        <v>129</v>
      </c>
      <c r="B263" s="33" t="s">
        <v>40</v>
      </c>
      <c r="C263" s="33" t="s">
        <v>232</v>
      </c>
      <c r="D263" s="55" t="s">
        <v>287</v>
      </c>
      <c r="E263" s="33" t="s">
        <v>130</v>
      </c>
      <c r="F263" s="36">
        <v>0</v>
      </c>
      <c r="G263" s="36">
        <v>0</v>
      </c>
      <c r="H263" s="36">
        <v>0</v>
      </c>
    </row>
    <row r="264" spans="1:8" ht="61.5" hidden="1" customHeight="1">
      <c r="A264" s="35" t="s">
        <v>288</v>
      </c>
      <c r="B264" s="33" t="s">
        <v>40</v>
      </c>
      <c r="C264" s="33" t="s">
        <v>232</v>
      </c>
      <c r="D264" s="55" t="s">
        <v>289</v>
      </c>
      <c r="E264" s="33"/>
      <c r="F264" s="36">
        <f>F265</f>
        <v>2061.5</v>
      </c>
      <c r="G264" s="36">
        <f>G265</f>
        <v>2061.5</v>
      </c>
      <c r="H264" s="36">
        <f>H265</f>
        <v>2061.5</v>
      </c>
    </row>
    <row r="265" spans="1:8" ht="25.5" hidden="1">
      <c r="A265" s="35" t="s">
        <v>35</v>
      </c>
      <c r="B265" s="33" t="s">
        <v>40</v>
      </c>
      <c r="C265" s="33" t="s">
        <v>232</v>
      </c>
      <c r="D265" s="55" t="s">
        <v>289</v>
      </c>
      <c r="E265" s="33" t="s">
        <v>36</v>
      </c>
      <c r="F265" s="36">
        <f>1979+82.5</f>
        <v>2061.5</v>
      </c>
      <c r="G265" s="36">
        <f>1979+82.5</f>
        <v>2061.5</v>
      </c>
      <c r="H265" s="36">
        <f>1979+82.5</f>
        <v>2061.5</v>
      </c>
    </row>
    <row r="266" spans="1:8" ht="89.25" hidden="1">
      <c r="A266" s="49" t="s">
        <v>290</v>
      </c>
      <c r="B266" s="33" t="s">
        <v>40</v>
      </c>
      <c r="C266" s="33" t="s">
        <v>232</v>
      </c>
      <c r="D266" s="55" t="s">
        <v>291</v>
      </c>
      <c r="E266" s="33"/>
      <c r="F266" s="36">
        <f>F267</f>
        <v>761.9</v>
      </c>
      <c r="G266" s="36">
        <f>G267</f>
        <v>761.9</v>
      </c>
      <c r="H266" s="36">
        <f>H267</f>
        <v>761.9</v>
      </c>
    </row>
    <row r="267" spans="1:8" ht="25.5" hidden="1">
      <c r="A267" s="35" t="s">
        <v>35</v>
      </c>
      <c r="B267" s="33" t="s">
        <v>40</v>
      </c>
      <c r="C267" s="33" t="s">
        <v>232</v>
      </c>
      <c r="D267" s="55" t="s">
        <v>291</v>
      </c>
      <c r="E267" s="33" t="s">
        <v>36</v>
      </c>
      <c r="F267" s="36">
        <f>731.4+30.5</f>
        <v>761.9</v>
      </c>
      <c r="G267" s="36">
        <f>731.4+30.5</f>
        <v>761.9</v>
      </c>
      <c r="H267" s="36">
        <f>731.4+30.5</f>
        <v>761.9</v>
      </c>
    </row>
    <row r="268" spans="1:8" ht="25.5" hidden="1">
      <c r="A268" s="35" t="s">
        <v>292</v>
      </c>
      <c r="B268" s="33" t="s">
        <v>40</v>
      </c>
      <c r="C268" s="33" t="s">
        <v>232</v>
      </c>
      <c r="D268" s="55" t="s">
        <v>293</v>
      </c>
      <c r="E268" s="33"/>
      <c r="F268" s="36">
        <f>F269+F272</f>
        <v>8490.7000000000007</v>
      </c>
      <c r="G268" s="36">
        <f>G269+G272</f>
        <v>8872</v>
      </c>
      <c r="H268" s="36">
        <f>H269+H272</f>
        <v>9194</v>
      </c>
    </row>
    <row r="269" spans="1:8" ht="28.5" hidden="1" customHeight="1">
      <c r="A269" s="68" t="s">
        <v>294</v>
      </c>
      <c r="B269" s="33" t="s">
        <v>40</v>
      </c>
      <c r="C269" s="33" t="s">
        <v>232</v>
      </c>
      <c r="D269" s="55" t="s">
        <v>295</v>
      </c>
      <c r="E269" s="33"/>
      <c r="F269" s="36">
        <f>F270+F271</f>
        <v>8490.7000000000007</v>
      </c>
      <c r="G269" s="36">
        <f>G270+G271</f>
        <v>8872</v>
      </c>
      <c r="H269" s="36">
        <f>H270+H271</f>
        <v>9194</v>
      </c>
    </row>
    <row r="270" spans="1:8" ht="25.5" hidden="1">
      <c r="A270" s="35" t="s">
        <v>35</v>
      </c>
      <c r="B270" s="33" t="s">
        <v>40</v>
      </c>
      <c r="C270" s="33" t="s">
        <v>232</v>
      </c>
      <c r="D270" s="55" t="s">
        <v>295</v>
      </c>
      <c r="E270" s="33" t="s">
        <v>36</v>
      </c>
      <c r="F270" s="36">
        <v>8490.7000000000007</v>
      </c>
      <c r="G270" s="36">
        <v>8872</v>
      </c>
      <c r="H270" s="36">
        <v>9194</v>
      </c>
    </row>
    <row r="271" spans="1:8" hidden="1">
      <c r="A271" s="100" t="s">
        <v>129</v>
      </c>
      <c r="B271" s="33" t="s">
        <v>40</v>
      </c>
      <c r="C271" s="33" t="s">
        <v>232</v>
      </c>
      <c r="D271" s="55" t="s">
        <v>295</v>
      </c>
      <c r="E271" s="33" t="s">
        <v>130</v>
      </c>
      <c r="F271" s="36">
        <v>0</v>
      </c>
      <c r="G271" s="36">
        <v>0</v>
      </c>
      <c r="H271" s="36">
        <v>0</v>
      </c>
    </row>
    <row r="272" spans="1:8" ht="63.75" hidden="1" customHeight="1">
      <c r="A272" s="101" t="s">
        <v>288</v>
      </c>
      <c r="B272" s="33" t="s">
        <v>40</v>
      </c>
      <c r="C272" s="33" t="s">
        <v>232</v>
      </c>
      <c r="D272" s="55" t="s">
        <v>296</v>
      </c>
      <c r="E272" s="33"/>
      <c r="F272" s="36">
        <f>F273</f>
        <v>0</v>
      </c>
      <c r="G272" s="36">
        <f>G273</f>
        <v>0</v>
      </c>
      <c r="H272" s="36">
        <f>H273</f>
        <v>0</v>
      </c>
    </row>
    <row r="273" spans="1:8" ht="25.5" hidden="1">
      <c r="A273" s="40" t="s">
        <v>45</v>
      </c>
      <c r="B273" s="33" t="s">
        <v>40</v>
      </c>
      <c r="C273" s="33" t="s">
        <v>232</v>
      </c>
      <c r="D273" s="55" t="s">
        <v>296</v>
      </c>
      <c r="E273" s="33" t="s">
        <v>36</v>
      </c>
      <c r="F273" s="36">
        <v>0</v>
      </c>
      <c r="G273" s="36">
        <v>0</v>
      </c>
      <c r="H273" s="36">
        <v>0</v>
      </c>
    </row>
    <row r="274" spans="1:8" s="31" customFormat="1">
      <c r="A274" s="28" t="s">
        <v>297</v>
      </c>
      <c r="B274" s="29" t="s">
        <v>40</v>
      </c>
      <c r="C274" s="29" t="s">
        <v>298</v>
      </c>
      <c r="D274" s="29"/>
      <c r="E274" s="29"/>
      <c r="F274" s="61">
        <v>4058.4</v>
      </c>
      <c r="G274" s="61">
        <v>3941.5</v>
      </c>
      <c r="H274" s="61">
        <v>3941.5</v>
      </c>
    </row>
    <row r="275" spans="1:8" s="31" customFormat="1" ht="25.5" hidden="1" customHeight="1">
      <c r="A275" s="39" t="s">
        <v>22</v>
      </c>
      <c r="B275" s="33" t="s">
        <v>40</v>
      </c>
      <c r="C275" s="33" t="s">
        <v>298</v>
      </c>
      <c r="D275" s="33" t="s">
        <v>23</v>
      </c>
      <c r="E275" s="33"/>
      <c r="F275" s="36">
        <f t="shared" ref="F275:H278" si="30">F276</f>
        <v>0</v>
      </c>
      <c r="G275" s="36">
        <f t="shared" si="30"/>
        <v>0</v>
      </c>
      <c r="H275" s="36">
        <f t="shared" si="30"/>
        <v>0</v>
      </c>
    </row>
    <row r="276" spans="1:8" s="31" customFormat="1" ht="38.25" hidden="1">
      <c r="A276" s="39" t="s">
        <v>24</v>
      </c>
      <c r="B276" s="33" t="s">
        <v>40</v>
      </c>
      <c r="C276" s="33" t="s">
        <v>298</v>
      </c>
      <c r="D276" s="33" t="s">
        <v>25</v>
      </c>
      <c r="E276" s="33"/>
      <c r="F276" s="36">
        <f t="shared" si="30"/>
        <v>0</v>
      </c>
      <c r="G276" s="36">
        <f t="shared" si="30"/>
        <v>0</v>
      </c>
      <c r="H276" s="36">
        <f t="shared" si="30"/>
        <v>0</v>
      </c>
    </row>
    <row r="277" spans="1:8" s="31" customFormat="1" ht="25.5" hidden="1">
      <c r="A277" s="40" t="s">
        <v>26</v>
      </c>
      <c r="B277" s="33" t="s">
        <v>40</v>
      </c>
      <c r="C277" s="33" t="s">
        <v>298</v>
      </c>
      <c r="D277" s="33" t="s">
        <v>27</v>
      </c>
      <c r="E277" s="33"/>
      <c r="F277" s="36">
        <f t="shared" si="30"/>
        <v>0</v>
      </c>
      <c r="G277" s="36">
        <f t="shared" si="30"/>
        <v>0</v>
      </c>
      <c r="H277" s="36">
        <f t="shared" si="30"/>
        <v>0</v>
      </c>
    </row>
    <row r="278" spans="1:8" s="31" customFormat="1" ht="114.75" hidden="1">
      <c r="A278" s="38" t="s">
        <v>28</v>
      </c>
      <c r="B278" s="43" t="s">
        <v>40</v>
      </c>
      <c r="C278" s="43" t="s">
        <v>298</v>
      </c>
      <c r="D278" s="41" t="s">
        <v>29</v>
      </c>
      <c r="E278" s="33"/>
      <c r="F278" s="36">
        <f t="shared" si="30"/>
        <v>0</v>
      </c>
      <c r="G278" s="36">
        <f t="shared" si="30"/>
        <v>0</v>
      </c>
      <c r="H278" s="36">
        <f t="shared" si="30"/>
        <v>0</v>
      </c>
    </row>
    <row r="279" spans="1:8" s="31" customFormat="1" ht="25.5" hidden="1">
      <c r="A279" s="38" t="s">
        <v>20</v>
      </c>
      <c r="B279" s="33" t="s">
        <v>40</v>
      </c>
      <c r="C279" s="33" t="s">
        <v>298</v>
      </c>
      <c r="D279" s="41" t="s">
        <v>29</v>
      </c>
      <c r="E279" s="33" t="s">
        <v>21</v>
      </c>
      <c r="F279" s="36">
        <v>0</v>
      </c>
      <c r="G279" s="36">
        <v>0</v>
      </c>
      <c r="H279" s="36">
        <v>0</v>
      </c>
    </row>
    <row r="280" spans="1:8" s="67" customFormat="1" ht="38.25" hidden="1">
      <c r="A280" s="35" t="s">
        <v>299</v>
      </c>
      <c r="B280" s="45" t="s">
        <v>40</v>
      </c>
      <c r="C280" s="45" t="s">
        <v>298</v>
      </c>
      <c r="D280" s="55" t="s">
        <v>300</v>
      </c>
      <c r="E280" s="45"/>
      <c r="F280" s="36">
        <f>F281+F284+F287+F290</f>
        <v>634.4</v>
      </c>
      <c r="G280" s="36">
        <f>G281+G284+G287+G290</f>
        <v>534.4</v>
      </c>
      <c r="H280" s="36">
        <f>H281+H284+H287+H290</f>
        <v>534.4</v>
      </c>
    </row>
    <row r="281" spans="1:8" s="67" customFormat="1" ht="51" hidden="1">
      <c r="A281" s="35" t="s">
        <v>301</v>
      </c>
      <c r="B281" s="45" t="s">
        <v>40</v>
      </c>
      <c r="C281" s="45" t="s">
        <v>298</v>
      </c>
      <c r="D281" s="55" t="s">
        <v>302</v>
      </c>
      <c r="E281" s="45"/>
      <c r="F281" s="36">
        <f t="shared" ref="F281:H282" si="31">F282</f>
        <v>25</v>
      </c>
      <c r="G281" s="36">
        <f t="shared" si="31"/>
        <v>25</v>
      </c>
      <c r="H281" s="36">
        <f t="shared" si="31"/>
        <v>25</v>
      </c>
    </row>
    <row r="282" spans="1:8" s="67" customFormat="1" hidden="1">
      <c r="A282" s="35" t="s">
        <v>303</v>
      </c>
      <c r="B282" s="45" t="s">
        <v>40</v>
      </c>
      <c r="C282" s="45" t="s">
        <v>298</v>
      </c>
      <c r="D282" s="55" t="s">
        <v>304</v>
      </c>
      <c r="E282" s="45"/>
      <c r="F282" s="36">
        <f t="shared" si="31"/>
        <v>25</v>
      </c>
      <c r="G282" s="36">
        <f t="shared" si="31"/>
        <v>25</v>
      </c>
      <c r="H282" s="36">
        <f t="shared" si="31"/>
        <v>25</v>
      </c>
    </row>
    <row r="283" spans="1:8" s="67" customFormat="1" ht="25.5" hidden="1">
      <c r="A283" s="35" t="s">
        <v>35</v>
      </c>
      <c r="B283" s="45" t="s">
        <v>40</v>
      </c>
      <c r="C283" s="45" t="s">
        <v>298</v>
      </c>
      <c r="D283" s="55" t="s">
        <v>304</v>
      </c>
      <c r="E283" s="45" t="s">
        <v>36</v>
      </c>
      <c r="F283" s="36">
        <v>25</v>
      </c>
      <c r="G283" s="36">
        <v>25</v>
      </c>
      <c r="H283" s="36">
        <v>25</v>
      </c>
    </row>
    <row r="284" spans="1:8" s="67" customFormat="1" ht="25.5" hidden="1">
      <c r="A284" s="35" t="s">
        <v>305</v>
      </c>
      <c r="B284" s="45" t="s">
        <v>40</v>
      </c>
      <c r="C284" s="45" t="s">
        <v>298</v>
      </c>
      <c r="D284" s="55" t="s">
        <v>306</v>
      </c>
      <c r="E284" s="45"/>
      <c r="F284" s="36">
        <f t="shared" ref="F284:H285" si="32">F285</f>
        <v>200</v>
      </c>
      <c r="G284" s="36">
        <f t="shared" si="32"/>
        <v>100</v>
      </c>
      <c r="H284" s="36">
        <f t="shared" si="32"/>
        <v>100</v>
      </c>
    </row>
    <row r="285" spans="1:8" s="67" customFormat="1" ht="25.5" hidden="1">
      <c r="A285" s="35" t="s">
        <v>307</v>
      </c>
      <c r="B285" s="45" t="s">
        <v>40</v>
      </c>
      <c r="C285" s="45" t="s">
        <v>298</v>
      </c>
      <c r="D285" s="55" t="s">
        <v>308</v>
      </c>
      <c r="E285" s="45"/>
      <c r="F285" s="36">
        <f t="shared" si="32"/>
        <v>200</v>
      </c>
      <c r="G285" s="36">
        <f t="shared" si="32"/>
        <v>100</v>
      </c>
      <c r="H285" s="36">
        <f t="shared" si="32"/>
        <v>100</v>
      </c>
    </row>
    <row r="286" spans="1:8" s="67" customFormat="1" ht="25.5" hidden="1">
      <c r="A286" s="35" t="s">
        <v>35</v>
      </c>
      <c r="B286" s="45" t="s">
        <v>40</v>
      </c>
      <c r="C286" s="45" t="s">
        <v>298</v>
      </c>
      <c r="D286" s="55" t="s">
        <v>308</v>
      </c>
      <c r="E286" s="45" t="s">
        <v>36</v>
      </c>
      <c r="F286" s="36">
        <v>200</v>
      </c>
      <c r="G286" s="36">
        <v>100</v>
      </c>
      <c r="H286" s="36">
        <v>100</v>
      </c>
    </row>
    <row r="287" spans="1:8" s="67" customFormat="1" ht="25.5" hidden="1">
      <c r="A287" s="35" t="s">
        <v>309</v>
      </c>
      <c r="B287" s="45" t="s">
        <v>40</v>
      </c>
      <c r="C287" s="45" t="s">
        <v>298</v>
      </c>
      <c r="D287" s="55" t="s">
        <v>310</v>
      </c>
      <c r="E287" s="45"/>
      <c r="F287" s="36">
        <f t="shared" ref="F287:H288" si="33">F288</f>
        <v>0</v>
      </c>
      <c r="G287" s="36">
        <f t="shared" si="33"/>
        <v>0</v>
      </c>
      <c r="H287" s="36">
        <f t="shared" si="33"/>
        <v>0</v>
      </c>
    </row>
    <row r="288" spans="1:8" s="67" customFormat="1" hidden="1">
      <c r="A288" s="35" t="s">
        <v>311</v>
      </c>
      <c r="B288" s="45" t="s">
        <v>40</v>
      </c>
      <c r="C288" s="45" t="s">
        <v>298</v>
      </c>
      <c r="D288" s="55" t="s">
        <v>312</v>
      </c>
      <c r="E288" s="45"/>
      <c r="F288" s="36">
        <f t="shared" si="33"/>
        <v>0</v>
      </c>
      <c r="G288" s="36">
        <f t="shared" si="33"/>
        <v>0</v>
      </c>
      <c r="H288" s="36">
        <f t="shared" si="33"/>
        <v>0</v>
      </c>
    </row>
    <row r="289" spans="1:8" s="67" customFormat="1" ht="42.75" hidden="1" customHeight="1">
      <c r="A289" s="76" t="s">
        <v>313</v>
      </c>
      <c r="B289" s="45" t="s">
        <v>40</v>
      </c>
      <c r="C289" s="45" t="s">
        <v>298</v>
      </c>
      <c r="D289" s="55" t="s">
        <v>312</v>
      </c>
      <c r="E289" s="45" t="s">
        <v>314</v>
      </c>
      <c r="F289" s="36">
        <v>0</v>
      </c>
      <c r="G289" s="36">
        <v>0</v>
      </c>
      <c r="H289" s="36">
        <v>0</v>
      </c>
    </row>
    <row r="290" spans="1:8" s="67" customFormat="1" ht="25.5" hidden="1">
      <c r="A290" s="35" t="s">
        <v>315</v>
      </c>
      <c r="B290" s="45" t="s">
        <v>40</v>
      </c>
      <c r="C290" s="45" t="s">
        <v>298</v>
      </c>
      <c r="D290" s="55" t="s">
        <v>316</v>
      </c>
      <c r="E290" s="45"/>
      <c r="F290" s="36">
        <f>F293+F291</f>
        <v>409.4</v>
      </c>
      <c r="G290" s="36">
        <f>G293+G291</f>
        <v>409.4</v>
      </c>
      <c r="H290" s="36">
        <f>H293+H291</f>
        <v>409.4</v>
      </c>
    </row>
    <row r="291" spans="1:8" s="67" customFormat="1" ht="38.25" hidden="1">
      <c r="A291" s="102" t="s">
        <v>317</v>
      </c>
      <c r="B291" s="103" t="s">
        <v>40</v>
      </c>
      <c r="C291" s="103" t="s">
        <v>298</v>
      </c>
      <c r="D291" s="104" t="s">
        <v>318</v>
      </c>
      <c r="E291" s="103"/>
      <c r="F291" s="105">
        <f>F292</f>
        <v>0</v>
      </c>
      <c r="G291" s="105">
        <f>G292</f>
        <v>0</v>
      </c>
      <c r="H291" s="105">
        <f>H292</f>
        <v>0</v>
      </c>
    </row>
    <row r="292" spans="1:8" s="67" customFormat="1" ht="42.75" hidden="1" customHeight="1">
      <c r="A292" s="106" t="s">
        <v>147</v>
      </c>
      <c r="B292" s="103" t="s">
        <v>40</v>
      </c>
      <c r="C292" s="103" t="s">
        <v>298</v>
      </c>
      <c r="D292" s="104" t="s">
        <v>318</v>
      </c>
      <c r="E292" s="103" t="s">
        <v>148</v>
      </c>
      <c r="F292" s="105">
        <v>0</v>
      </c>
      <c r="G292" s="105">
        <v>0</v>
      </c>
      <c r="H292" s="105">
        <v>0</v>
      </c>
    </row>
    <row r="293" spans="1:8" s="67" customFormat="1" ht="25.5" hidden="1">
      <c r="A293" s="35" t="s">
        <v>319</v>
      </c>
      <c r="B293" s="45" t="s">
        <v>40</v>
      </c>
      <c r="C293" s="45" t="s">
        <v>298</v>
      </c>
      <c r="D293" s="55" t="s">
        <v>320</v>
      </c>
      <c r="E293" s="45"/>
      <c r="F293" s="36">
        <f>F294</f>
        <v>409.4</v>
      </c>
      <c r="G293" s="36">
        <f>G294</f>
        <v>409.4</v>
      </c>
      <c r="H293" s="36">
        <f>H294</f>
        <v>409.4</v>
      </c>
    </row>
    <row r="294" spans="1:8" s="67" customFormat="1" ht="41.25" hidden="1" customHeight="1">
      <c r="A294" s="107" t="s">
        <v>147</v>
      </c>
      <c r="B294" s="45" t="s">
        <v>40</v>
      </c>
      <c r="C294" s="45" t="s">
        <v>298</v>
      </c>
      <c r="D294" s="55" t="s">
        <v>320</v>
      </c>
      <c r="E294" s="45" t="s">
        <v>148</v>
      </c>
      <c r="F294" s="36">
        <f>388.9+20.5</f>
        <v>409.4</v>
      </c>
      <c r="G294" s="36">
        <f>388.9+20.5</f>
        <v>409.4</v>
      </c>
      <c r="H294" s="36">
        <f>388.9+20.5</f>
        <v>409.4</v>
      </c>
    </row>
    <row r="295" spans="1:8" s="67" customFormat="1" ht="41.25" hidden="1" customHeight="1">
      <c r="A295" s="35" t="s">
        <v>218</v>
      </c>
      <c r="B295" s="45" t="s">
        <v>40</v>
      </c>
      <c r="C295" s="45" t="s">
        <v>298</v>
      </c>
      <c r="D295" s="55" t="s">
        <v>219</v>
      </c>
      <c r="E295" s="45"/>
      <c r="F295" s="36">
        <f>F296+F301</f>
        <v>2226.2000000000003</v>
      </c>
      <c r="G295" s="36">
        <f>G296+G301</f>
        <v>2226.2000000000003</v>
      </c>
      <c r="H295" s="36">
        <f>H296+H301</f>
        <v>2226.2000000000003</v>
      </c>
    </row>
    <row r="296" spans="1:8" s="67" customFormat="1" ht="37.5" hidden="1" customHeight="1">
      <c r="A296" s="92" t="s">
        <v>321</v>
      </c>
      <c r="B296" s="45" t="s">
        <v>40</v>
      </c>
      <c r="C296" s="45" t="s">
        <v>298</v>
      </c>
      <c r="D296" s="55" t="s">
        <v>322</v>
      </c>
      <c r="E296" s="45"/>
      <c r="F296" s="36">
        <f>F297</f>
        <v>2212.8000000000002</v>
      </c>
      <c r="G296" s="36">
        <f>G297</f>
        <v>2212.8000000000002</v>
      </c>
      <c r="H296" s="36">
        <f>H297</f>
        <v>2212.8000000000002</v>
      </c>
    </row>
    <row r="297" spans="1:8" s="67" customFormat="1" ht="15.75" hidden="1" customHeight="1">
      <c r="A297" s="52" t="s">
        <v>18</v>
      </c>
      <c r="B297" s="45" t="s">
        <v>40</v>
      </c>
      <c r="C297" s="45" t="s">
        <v>298</v>
      </c>
      <c r="D297" s="55" t="s">
        <v>323</v>
      </c>
      <c r="E297" s="45"/>
      <c r="F297" s="36">
        <f>F298+F299+F300</f>
        <v>2212.8000000000002</v>
      </c>
      <c r="G297" s="36">
        <f>G298+G299+G300</f>
        <v>2212.8000000000002</v>
      </c>
      <c r="H297" s="36">
        <f>H298+H299+H300</f>
        <v>2212.8000000000002</v>
      </c>
    </row>
    <row r="298" spans="1:8" s="67" customFormat="1" ht="17.25" hidden="1" customHeight="1">
      <c r="A298" s="35" t="s">
        <v>20</v>
      </c>
      <c r="B298" s="45" t="s">
        <v>40</v>
      </c>
      <c r="C298" s="45" t="s">
        <v>298</v>
      </c>
      <c r="D298" s="55" t="s">
        <v>323</v>
      </c>
      <c r="E298" s="45" t="s">
        <v>21</v>
      </c>
      <c r="F298" s="36">
        <f>1990.7+11.8</f>
        <v>2002.5</v>
      </c>
      <c r="G298" s="36">
        <f>1990.7+11.8</f>
        <v>2002.5</v>
      </c>
      <c r="H298" s="36">
        <f>1990.7+11.8</f>
        <v>2002.5</v>
      </c>
    </row>
    <row r="299" spans="1:8" s="67" customFormat="1" ht="26.25" hidden="1" customHeight="1">
      <c r="A299" s="35" t="s">
        <v>35</v>
      </c>
      <c r="B299" s="45" t="s">
        <v>40</v>
      </c>
      <c r="C299" s="45" t="s">
        <v>298</v>
      </c>
      <c r="D299" s="55" t="s">
        <v>323</v>
      </c>
      <c r="E299" s="45" t="s">
        <v>36</v>
      </c>
      <c r="F299" s="36">
        <v>209.3</v>
      </c>
      <c r="G299" s="36">
        <v>209.3</v>
      </c>
      <c r="H299" s="36">
        <v>209.3</v>
      </c>
    </row>
    <row r="300" spans="1:8" s="67" customFormat="1" ht="12" hidden="1" customHeight="1">
      <c r="A300" s="35" t="s">
        <v>37</v>
      </c>
      <c r="B300" s="45" t="s">
        <v>40</v>
      </c>
      <c r="C300" s="45" t="s">
        <v>298</v>
      </c>
      <c r="D300" s="55" t="s">
        <v>323</v>
      </c>
      <c r="E300" s="45" t="s">
        <v>38</v>
      </c>
      <c r="F300" s="36">
        <v>1</v>
      </c>
      <c r="G300" s="36">
        <v>1</v>
      </c>
      <c r="H300" s="36">
        <v>1</v>
      </c>
    </row>
    <row r="301" spans="1:8" s="67" customFormat="1" ht="24" hidden="1" customHeight="1">
      <c r="A301" s="92" t="s">
        <v>225</v>
      </c>
      <c r="B301" s="45" t="s">
        <v>40</v>
      </c>
      <c r="C301" s="45" t="s">
        <v>298</v>
      </c>
      <c r="D301" s="55" t="s">
        <v>226</v>
      </c>
      <c r="E301" s="45"/>
      <c r="F301" s="36">
        <f t="shared" ref="F301:H302" si="34">F302</f>
        <v>13.4</v>
      </c>
      <c r="G301" s="36">
        <f t="shared" si="34"/>
        <v>13.4</v>
      </c>
      <c r="H301" s="36">
        <f t="shared" si="34"/>
        <v>13.4</v>
      </c>
    </row>
    <row r="302" spans="1:8" s="67" customFormat="1" ht="77.25" hidden="1" customHeight="1">
      <c r="A302" s="35" t="s">
        <v>324</v>
      </c>
      <c r="B302" s="45" t="s">
        <v>40</v>
      </c>
      <c r="C302" s="45" t="s">
        <v>298</v>
      </c>
      <c r="D302" s="55" t="s">
        <v>325</v>
      </c>
      <c r="E302" s="45"/>
      <c r="F302" s="36">
        <f t="shared" si="34"/>
        <v>13.4</v>
      </c>
      <c r="G302" s="36">
        <f t="shared" si="34"/>
        <v>13.4</v>
      </c>
      <c r="H302" s="36">
        <f t="shared" si="34"/>
        <v>13.4</v>
      </c>
    </row>
    <row r="303" spans="1:8" s="67" customFormat="1" ht="27.75" hidden="1" customHeight="1">
      <c r="A303" s="35" t="s">
        <v>35</v>
      </c>
      <c r="B303" s="45" t="s">
        <v>40</v>
      </c>
      <c r="C303" s="45" t="s">
        <v>298</v>
      </c>
      <c r="D303" s="55" t="s">
        <v>325</v>
      </c>
      <c r="E303" s="45" t="s">
        <v>36</v>
      </c>
      <c r="F303" s="36">
        <v>13.4</v>
      </c>
      <c r="G303" s="36">
        <v>13.4</v>
      </c>
      <c r="H303" s="36">
        <v>13.4</v>
      </c>
    </row>
    <row r="304" spans="1:8" s="31" customFormat="1" ht="18.75" customHeight="1">
      <c r="A304" s="42" t="s">
        <v>326</v>
      </c>
      <c r="B304" s="29" t="s">
        <v>93</v>
      </c>
      <c r="C304" s="29"/>
      <c r="D304" s="29"/>
      <c r="E304" s="29"/>
      <c r="F304" s="61">
        <f>F305+F324+F350</f>
        <v>215706.5</v>
      </c>
      <c r="G304" s="61">
        <f>G305+G324+G350</f>
        <v>16295.6</v>
      </c>
      <c r="H304" s="61">
        <f>H305+H324+H350</f>
        <v>16295.6</v>
      </c>
    </row>
    <row r="305" spans="1:8" s="31" customFormat="1">
      <c r="A305" s="44" t="s">
        <v>327</v>
      </c>
      <c r="B305" s="29" t="s">
        <v>93</v>
      </c>
      <c r="C305" s="29" t="s">
        <v>11</v>
      </c>
      <c r="D305" s="29"/>
      <c r="E305" s="29"/>
      <c r="F305" s="61">
        <v>164575.6</v>
      </c>
      <c r="G305" s="61">
        <v>2107.4</v>
      </c>
      <c r="H305" s="61">
        <v>2107.4</v>
      </c>
    </row>
    <row r="306" spans="1:8" s="31" customFormat="1" ht="38.25" hidden="1">
      <c r="A306" s="40" t="s">
        <v>328</v>
      </c>
      <c r="B306" s="33" t="s">
        <v>93</v>
      </c>
      <c r="C306" s="33" t="s">
        <v>11</v>
      </c>
      <c r="D306" s="45" t="s">
        <v>329</v>
      </c>
      <c r="E306" s="45"/>
      <c r="F306" s="36">
        <f t="shared" ref="F306:H309" si="35">F307</f>
        <v>0</v>
      </c>
      <c r="G306" s="36">
        <f t="shared" si="35"/>
        <v>0</v>
      </c>
      <c r="H306" s="36">
        <f t="shared" si="35"/>
        <v>0</v>
      </c>
    </row>
    <row r="307" spans="1:8" s="31" customFormat="1" ht="25.5" hidden="1">
      <c r="A307" s="40" t="s">
        <v>330</v>
      </c>
      <c r="B307" s="33" t="s">
        <v>93</v>
      </c>
      <c r="C307" s="33" t="s">
        <v>11</v>
      </c>
      <c r="D307" s="55" t="s">
        <v>331</v>
      </c>
      <c r="E307" s="45"/>
      <c r="F307" s="36">
        <f t="shared" si="35"/>
        <v>0</v>
      </c>
      <c r="G307" s="36">
        <f t="shared" si="35"/>
        <v>0</v>
      </c>
      <c r="H307" s="36">
        <f t="shared" si="35"/>
        <v>0</v>
      </c>
    </row>
    <row r="308" spans="1:8" s="31" customFormat="1" ht="25.5" hidden="1">
      <c r="A308" s="40" t="s">
        <v>332</v>
      </c>
      <c r="B308" s="33" t="s">
        <v>93</v>
      </c>
      <c r="C308" s="33" t="s">
        <v>11</v>
      </c>
      <c r="D308" s="55" t="s">
        <v>333</v>
      </c>
      <c r="E308" s="45"/>
      <c r="F308" s="36">
        <f t="shared" si="35"/>
        <v>0</v>
      </c>
      <c r="G308" s="36">
        <f t="shared" si="35"/>
        <v>0</v>
      </c>
      <c r="H308" s="36">
        <f t="shared" si="35"/>
        <v>0</v>
      </c>
    </row>
    <row r="309" spans="1:8" s="31" customFormat="1" hidden="1">
      <c r="A309" s="101" t="s">
        <v>334</v>
      </c>
      <c r="B309" s="33" t="s">
        <v>93</v>
      </c>
      <c r="C309" s="33" t="s">
        <v>11</v>
      </c>
      <c r="D309" s="55" t="s">
        <v>335</v>
      </c>
      <c r="E309" s="45"/>
      <c r="F309" s="36">
        <f t="shared" si="35"/>
        <v>0</v>
      </c>
      <c r="G309" s="36">
        <f t="shared" si="35"/>
        <v>0</v>
      </c>
      <c r="H309" s="36">
        <f t="shared" si="35"/>
        <v>0</v>
      </c>
    </row>
    <row r="310" spans="1:8" s="31" customFormat="1" ht="25.5" hidden="1">
      <c r="A310" s="40" t="s">
        <v>35</v>
      </c>
      <c r="B310" s="33" t="s">
        <v>93</v>
      </c>
      <c r="C310" s="33" t="s">
        <v>11</v>
      </c>
      <c r="D310" s="55" t="s">
        <v>335</v>
      </c>
      <c r="E310" s="45" t="s">
        <v>36</v>
      </c>
      <c r="F310" s="36">
        <v>0</v>
      </c>
      <c r="G310" s="36">
        <v>0</v>
      </c>
      <c r="H310" s="36">
        <v>0</v>
      </c>
    </row>
    <row r="311" spans="1:8" s="67" customFormat="1" ht="38.25" hidden="1">
      <c r="A311" s="35" t="s">
        <v>218</v>
      </c>
      <c r="B311" s="33" t="s">
        <v>93</v>
      </c>
      <c r="C311" s="33" t="s">
        <v>11</v>
      </c>
      <c r="D311" s="55" t="s">
        <v>219</v>
      </c>
      <c r="E311" s="33"/>
      <c r="F311" s="36">
        <f t="shared" ref="F311:H313" si="36">F312</f>
        <v>250</v>
      </c>
      <c r="G311" s="36">
        <f t="shared" si="36"/>
        <v>250</v>
      </c>
      <c r="H311" s="36">
        <f t="shared" si="36"/>
        <v>250</v>
      </c>
    </row>
    <row r="312" spans="1:8" s="67" customFormat="1" ht="25.5" hidden="1">
      <c r="A312" s="92" t="s">
        <v>220</v>
      </c>
      <c r="B312" s="33" t="s">
        <v>93</v>
      </c>
      <c r="C312" s="33" t="s">
        <v>11</v>
      </c>
      <c r="D312" s="55" t="s">
        <v>161</v>
      </c>
      <c r="E312" s="33"/>
      <c r="F312" s="36">
        <f t="shared" si="36"/>
        <v>250</v>
      </c>
      <c r="G312" s="36">
        <f t="shared" si="36"/>
        <v>250</v>
      </c>
      <c r="H312" s="36">
        <f t="shared" si="36"/>
        <v>250</v>
      </c>
    </row>
    <row r="313" spans="1:8" s="67" customFormat="1" ht="25.5" hidden="1">
      <c r="A313" s="92" t="s">
        <v>221</v>
      </c>
      <c r="B313" s="33" t="s">
        <v>93</v>
      </c>
      <c r="C313" s="33" t="s">
        <v>11</v>
      </c>
      <c r="D313" s="55" t="s">
        <v>222</v>
      </c>
      <c r="E313" s="33"/>
      <c r="F313" s="36">
        <f t="shared" si="36"/>
        <v>250</v>
      </c>
      <c r="G313" s="36">
        <f t="shared" si="36"/>
        <v>250</v>
      </c>
      <c r="H313" s="36">
        <f t="shared" si="36"/>
        <v>250</v>
      </c>
    </row>
    <row r="314" spans="1:8" s="67" customFormat="1" ht="25.5" hidden="1">
      <c r="A314" s="35" t="s">
        <v>35</v>
      </c>
      <c r="B314" s="33" t="s">
        <v>93</v>
      </c>
      <c r="C314" s="33" t="s">
        <v>11</v>
      </c>
      <c r="D314" s="55" t="s">
        <v>222</v>
      </c>
      <c r="E314" s="33" t="s">
        <v>36</v>
      </c>
      <c r="F314" s="36">
        <v>250</v>
      </c>
      <c r="G314" s="36">
        <v>250</v>
      </c>
      <c r="H314" s="36">
        <v>250</v>
      </c>
    </row>
    <row r="315" spans="1:8" s="67" customFormat="1" ht="38.25" hidden="1">
      <c r="A315" s="35" t="s">
        <v>336</v>
      </c>
      <c r="B315" s="33" t="s">
        <v>93</v>
      </c>
      <c r="C315" s="33" t="s">
        <v>11</v>
      </c>
      <c r="D315" s="55" t="s">
        <v>337</v>
      </c>
      <c r="E315" s="33"/>
      <c r="F315" s="36">
        <f>F316+F319</f>
        <v>18271.8</v>
      </c>
      <c r="G315" s="36">
        <f>G316+G319</f>
        <v>191899.30000000002</v>
      </c>
      <c r="H315" s="36">
        <f>H316+H319</f>
        <v>1500</v>
      </c>
    </row>
    <row r="316" spans="1:8" s="67" customFormat="1" ht="25.5" hidden="1">
      <c r="A316" s="35" t="s">
        <v>338</v>
      </c>
      <c r="B316" s="33" t="s">
        <v>93</v>
      </c>
      <c r="C316" s="33" t="s">
        <v>11</v>
      </c>
      <c r="D316" s="55" t="s">
        <v>339</v>
      </c>
      <c r="E316" s="33"/>
      <c r="F316" s="36">
        <f t="shared" ref="F316:H317" si="37">F317</f>
        <v>500</v>
      </c>
      <c r="G316" s="36">
        <f t="shared" si="37"/>
        <v>1500</v>
      </c>
      <c r="H316" s="36">
        <f t="shared" si="37"/>
        <v>1500</v>
      </c>
    </row>
    <row r="317" spans="1:8" s="67" customFormat="1" ht="25.5" hidden="1">
      <c r="A317" s="35" t="s">
        <v>340</v>
      </c>
      <c r="B317" s="33" t="s">
        <v>93</v>
      </c>
      <c r="C317" s="33" t="s">
        <v>11</v>
      </c>
      <c r="D317" s="55" t="s">
        <v>341</v>
      </c>
      <c r="E317" s="33"/>
      <c r="F317" s="36">
        <f t="shared" si="37"/>
        <v>500</v>
      </c>
      <c r="G317" s="36">
        <f t="shared" si="37"/>
        <v>1500</v>
      </c>
      <c r="H317" s="36">
        <f t="shared" si="37"/>
        <v>1500</v>
      </c>
    </row>
    <row r="318" spans="1:8" s="67" customFormat="1" ht="25.5" hidden="1">
      <c r="A318" s="35" t="s">
        <v>35</v>
      </c>
      <c r="B318" s="33" t="s">
        <v>93</v>
      </c>
      <c r="C318" s="33" t="s">
        <v>11</v>
      </c>
      <c r="D318" s="55" t="s">
        <v>341</v>
      </c>
      <c r="E318" s="33" t="s">
        <v>36</v>
      </c>
      <c r="F318" s="36">
        <f>2000-1500</f>
        <v>500</v>
      </c>
      <c r="G318" s="36">
        <v>1500</v>
      </c>
      <c r="H318" s="36">
        <v>1500</v>
      </c>
    </row>
    <row r="319" spans="1:8" s="37" customFormat="1" ht="25.5" hidden="1">
      <c r="A319" s="35" t="s">
        <v>342</v>
      </c>
      <c r="B319" s="33" t="s">
        <v>93</v>
      </c>
      <c r="C319" s="33" t="s">
        <v>11</v>
      </c>
      <c r="D319" s="55" t="s">
        <v>343</v>
      </c>
      <c r="E319" s="33"/>
      <c r="F319" s="36">
        <f>F320+F322</f>
        <v>17771.8</v>
      </c>
      <c r="G319" s="36">
        <f>G320+G322</f>
        <v>190399.30000000002</v>
      </c>
      <c r="H319" s="36">
        <f>H320+H322</f>
        <v>0</v>
      </c>
    </row>
    <row r="320" spans="1:8" s="37" customFormat="1" ht="51" hidden="1">
      <c r="A320" s="40" t="s">
        <v>344</v>
      </c>
      <c r="B320" s="45" t="s">
        <v>93</v>
      </c>
      <c r="C320" s="45" t="s">
        <v>11</v>
      </c>
      <c r="D320" s="41" t="s">
        <v>345</v>
      </c>
      <c r="E320" s="33"/>
      <c r="F320" s="36">
        <f>F321</f>
        <v>12906.9</v>
      </c>
      <c r="G320" s="36">
        <f>G321</f>
        <v>137416.70000000001</v>
      </c>
      <c r="H320" s="36">
        <f>H321</f>
        <v>0</v>
      </c>
    </row>
    <row r="321" spans="1:8" s="37" customFormat="1" hidden="1">
      <c r="A321" s="108" t="s">
        <v>346</v>
      </c>
      <c r="B321" s="45" t="s">
        <v>93</v>
      </c>
      <c r="C321" s="45" t="s">
        <v>11</v>
      </c>
      <c r="D321" s="41" t="s">
        <v>345</v>
      </c>
      <c r="E321" s="33" t="s">
        <v>347</v>
      </c>
      <c r="F321" s="36">
        <f>12906.5+0.4</f>
        <v>12906.9</v>
      </c>
      <c r="G321" s="36">
        <f>137412.6+4.1</f>
        <v>137416.70000000001</v>
      </c>
      <c r="H321" s="36">
        <v>0</v>
      </c>
    </row>
    <row r="322" spans="1:8" s="37" customFormat="1" ht="25.5" hidden="1">
      <c r="A322" s="40" t="s">
        <v>348</v>
      </c>
      <c r="B322" s="45" t="s">
        <v>93</v>
      </c>
      <c r="C322" s="45" t="s">
        <v>11</v>
      </c>
      <c r="D322" s="55" t="s">
        <v>349</v>
      </c>
      <c r="E322" s="33"/>
      <c r="F322" s="36">
        <f>F323</f>
        <v>4864.9000000000005</v>
      </c>
      <c r="G322" s="36">
        <f>G323</f>
        <v>52982.6</v>
      </c>
      <c r="H322" s="36">
        <f>H323</f>
        <v>0</v>
      </c>
    </row>
    <row r="323" spans="1:8" s="37" customFormat="1" hidden="1">
      <c r="A323" s="108" t="s">
        <v>346</v>
      </c>
      <c r="B323" s="45" t="s">
        <v>93</v>
      </c>
      <c r="C323" s="45" t="s">
        <v>11</v>
      </c>
      <c r="D323" s="55" t="s">
        <v>349</v>
      </c>
      <c r="E323" s="33" t="s">
        <v>347</v>
      </c>
      <c r="F323" s="36">
        <f>4864.8+0.1</f>
        <v>4864.9000000000005</v>
      </c>
      <c r="G323" s="36">
        <f>52981+1.6</f>
        <v>52982.6</v>
      </c>
      <c r="H323" s="36">
        <v>0</v>
      </c>
    </row>
    <row r="324" spans="1:8" s="63" customFormat="1">
      <c r="A324" s="44" t="s">
        <v>350</v>
      </c>
      <c r="B324" s="29" t="s">
        <v>93</v>
      </c>
      <c r="C324" s="29" t="s">
        <v>13</v>
      </c>
      <c r="D324" s="109"/>
      <c r="E324" s="29"/>
      <c r="F324" s="61">
        <v>31810.1</v>
      </c>
      <c r="G324" s="61">
        <v>2330</v>
      </c>
      <c r="H324" s="61">
        <v>2330</v>
      </c>
    </row>
    <row r="325" spans="1:8" s="63" customFormat="1" ht="25.5" hidden="1">
      <c r="A325" s="32" t="s">
        <v>125</v>
      </c>
      <c r="B325" s="33" t="s">
        <v>93</v>
      </c>
      <c r="C325" s="33" t="s">
        <v>13</v>
      </c>
      <c r="D325" s="55" t="s">
        <v>126</v>
      </c>
      <c r="E325" s="33"/>
      <c r="F325" s="36">
        <f t="shared" ref="F325:H326" si="38">F326</f>
        <v>500</v>
      </c>
      <c r="G325" s="36">
        <f t="shared" si="38"/>
        <v>0</v>
      </c>
      <c r="H325" s="36">
        <f t="shared" si="38"/>
        <v>0</v>
      </c>
    </row>
    <row r="326" spans="1:8" s="63" customFormat="1" ht="25.5" hidden="1">
      <c r="A326" s="35" t="s">
        <v>351</v>
      </c>
      <c r="B326" s="33" t="s">
        <v>93</v>
      </c>
      <c r="C326" s="33" t="s">
        <v>13</v>
      </c>
      <c r="D326" s="55" t="s">
        <v>352</v>
      </c>
      <c r="E326" s="33"/>
      <c r="F326" s="36">
        <f t="shared" si="38"/>
        <v>500</v>
      </c>
      <c r="G326" s="36">
        <f t="shared" si="38"/>
        <v>0</v>
      </c>
      <c r="H326" s="36">
        <f t="shared" si="38"/>
        <v>0</v>
      </c>
    </row>
    <row r="327" spans="1:8" s="63" customFormat="1" ht="40.5" hidden="1" customHeight="1">
      <c r="A327" s="107" t="s">
        <v>353</v>
      </c>
      <c r="B327" s="33" t="s">
        <v>93</v>
      </c>
      <c r="C327" s="33" t="s">
        <v>13</v>
      </c>
      <c r="D327" s="55" t="s">
        <v>352</v>
      </c>
      <c r="E327" s="33" t="s">
        <v>314</v>
      </c>
      <c r="F327" s="36">
        <v>500</v>
      </c>
      <c r="G327" s="36">
        <v>0</v>
      </c>
      <c r="H327" s="36">
        <v>0</v>
      </c>
    </row>
    <row r="328" spans="1:8" s="67" customFormat="1" ht="38.25" hidden="1">
      <c r="A328" s="35" t="s">
        <v>328</v>
      </c>
      <c r="B328" s="33" t="s">
        <v>93</v>
      </c>
      <c r="C328" s="33" t="s">
        <v>13</v>
      </c>
      <c r="D328" s="55" t="s">
        <v>329</v>
      </c>
      <c r="E328" s="33"/>
      <c r="F328" s="36">
        <f>F329+F342</f>
        <v>4320</v>
      </c>
      <c r="G328" s="36">
        <f>G329+G342</f>
        <v>14200</v>
      </c>
      <c r="H328" s="36">
        <f>H329+H342</f>
        <v>61678.899999999994</v>
      </c>
    </row>
    <row r="329" spans="1:8" s="67" customFormat="1" ht="25.5" hidden="1">
      <c r="A329" s="35" t="s">
        <v>330</v>
      </c>
      <c r="B329" s="33" t="s">
        <v>93</v>
      </c>
      <c r="C329" s="33" t="s">
        <v>13</v>
      </c>
      <c r="D329" s="55" t="s">
        <v>331</v>
      </c>
      <c r="E329" s="33"/>
      <c r="F329" s="36">
        <f>F330+F334+F339</f>
        <v>4320</v>
      </c>
      <c r="G329" s="36">
        <f>G330+G334+G339</f>
        <v>14200</v>
      </c>
      <c r="H329" s="36">
        <f>H330+H334+H339</f>
        <v>2000</v>
      </c>
    </row>
    <row r="330" spans="1:8" s="67" customFormat="1" ht="25.5" hidden="1">
      <c r="A330" s="35" t="s">
        <v>332</v>
      </c>
      <c r="B330" s="33" t="s">
        <v>93</v>
      </c>
      <c r="C330" s="33" t="s">
        <v>13</v>
      </c>
      <c r="D330" s="55" t="s">
        <v>333</v>
      </c>
      <c r="E330" s="33"/>
      <c r="F330" s="36">
        <f>F331</f>
        <v>0</v>
      </c>
      <c r="G330" s="36">
        <f>G331</f>
        <v>1500</v>
      </c>
      <c r="H330" s="36">
        <f>H331</f>
        <v>1500</v>
      </c>
    </row>
    <row r="331" spans="1:8" s="67" customFormat="1" hidden="1">
      <c r="A331" s="35" t="s">
        <v>334</v>
      </c>
      <c r="B331" s="33" t="s">
        <v>93</v>
      </c>
      <c r="C331" s="33" t="s">
        <v>13</v>
      </c>
      <c r="D331" s="55" t="s">
        <v>335</v>
      </c>
      <c r="E331" s="33"/>
      <c r="F331" s="36">
        <f>F332+F333</f>
        <v>0</v>
      </c>
      <c r="G331" s="36">
        <f>G332+G333</f>
        <v>1500</v>
      </c>
      <c r="H331" s="36">
        <f>H332+H333</f>
        <v>1500</v>
      </c>
    </row>
    <row r="332" spans="1:8" s="67" customFormat="1" ht="25.5" hidden="1">
      <c r="A332" s="35" t="s">
        <v>35</v>
      </c>
      <c r="B332" s="33" t="s">
        <v>93</v>
      </c>
      <c r="C332" s="33" t="s">
        <v>13</v>
      </c>
      <c r="D332" s="55" t="s">
        <v>335</v>
      </c>
      <c r="E332" s="33" t="s">
        <v>36</v>
      </c>
      <c r="F332" s="36">
        <v>0</v>
      </c>
      <c r="G332" s="36">
        <v>1500</v>
      </c>
      <c r="H332" s="36">
        <v>1500</v>
      </c>
    </row>
    <row r="333" spans="1:8" s="67" customFormat="1" hidden="1">
      <c r="A333" s="40" t="s">
        <v>37</v>
      </c>
      <c r="B333" s="33" t="s">
        <v>93</v>
      </c>
      <c r="C333" s="33" t="s">
        <v>13</v>
      </c>
      <c r="D333" s="55" t="s">
        <v>335</v>
      </c>
      <c r="E333" s="33" t="s">
        <v>38</v>
      </c>
      <c r="F333" s="36">
        <v>0</v>
      </c>
      <c r="G333" s="36">
        <v>0</v>
      </c>
      <c r="H333" s="36">
        <v>0</v>
      </c>
    </row>
    <row r="334" spans="1:8" s="67" customFormat="1" ht="25.5" hidden="1" customHeight="1">
      <c r="A334" s="54" t="s">
        <v>354</v>
      </c>
      <c r="B334" s="33" t="s">
        <v>93</v>
      </c>
      <c r="C334" s="33" t="s">
        <v>13</v>
      </c>
      <c r="D334" s="55" t="s">
        <v>355</v>
      </c>
      <c r="E334" s="33"/>
      <c r="F334" s="36">
        <f>F335+F337</f>
        <v>1400</v>
      </c>
      <c r="G334" s="36">
        <f>G335+G337</f>
        <v>12700</v>
      </c>
      <c r="H334" s="36">
        <f>H335+H337</f>
        <v>500</v>
      </c>
    </row>
    <row r="335" spans="1:8" s="67" customFormat="1" ht="12.75" hidden="1" customHeight="1">
      <c r="A335" s="35" t="s">
        <v>334</v>
      </c>
      <c r="B335" s="33" t="s">
        <v>93</v>
      </c>
      <c r="C335" s="33" t="s">
        <v>13</v>
      </c>
      <c r="D335" s="55" t="s">
        <v>356</v>
      </c>
      <c r="E335" s="33"/>
      <c r="F335" s="36">
        <f>F336</f>
        <v>1400</v>
      </c>
      <c r="G335" s="36">
        <f>G336</f>
        <v>500</v>
      </c>
      <c r="H335" s="36">
        <f>H336</f>
        <v>500</v>
      </c>
    </row>
    <row r="336" spans="1:8" s="67" customFormat="1" ht="25.5" hidden="1" customHeight="1">
      <c r="A336" s="35" t="s">
        <v>35</v>
      </c>
      <c r="B336" s="33" t="s">
        <v>93</v>
      </c>
      <c r="C336" s="33" t="s">
        <v>13</v>
      </c>
      <c r="D336" s="55" t="s">
        <v>356</v>
      </c>
      <c r="E336" s="33" t="s">
        <v>36</v>
      </c>
      <c r="F336" s="36">
        <f>200+200+1000</f>
        <v>1400</v>
      </c>
      <c r="G336" s="36">
        <v>500</v>
      </c>
      <c r="H336" s="36">
        <v>500</v>
      </c>
    </row>
    <row r="337" spans="1:8" s="67" customFormat="1" ht="25.5" hidden="1" customHeight="1">
      <c r="A337" s="110" t="s">
        <v>357</v>
      </c>
      <c r="B337" s="33" t="s">
        <v>93</v>
      </c>
      <c r="C337" s="33" t="s">
        <v>13</v>
      </c>
      <c r="D337" s="55" t="s">
        <v>358</v>
      </c>
      <c r="E337" s="45"/>
      <c r="F337" s="36">
        <f>F338</f>
        <v>0</v>
      </c>
      <c r="G337" s="36">
        <f>G338</f>
        <v>12200</v>
      </c>
      <c r="H337" s="36">
        <f>H338</f>
        <v>0</v>
      </c>
    </row>
    <row r="338" spans="1:8" s="67" customFormat="1" ht="25.5" hidden="1" customHeight="1">
      <c r="A338" s="40" t="s">
        <v>35</v>
      </c>
      <c r="B338" s="33" t="s">
        <v>93</v>
      </c>
      <c r="C338" s="33" t="s">
        <v>13</v>
      </c>
      <c r="D338" s="55" t="s">
        <v>358</v>
      </c>
      <c r="E338" s="45" t="s">
        <v>36</v>
      </c>
      <c r="F338" s="36">
        <v>0</v>
      </c>
      <c r="G338" s="36">
        <f>11712+488</f>
        <v>12200</v>
      </c>
      <c r="H338" s="36">
        <v>0</v>
      </c>
    </row>
    <row r="339" spans="1:8" s="67" customFormat="1" ht="13.5" hidden="1" customHeight="1">
      <c r="A339" s="111" t="s">
        <v>359</v>
      </c>
      <c r="B339" s="33" t="s">
        <v>93</v>
      </c>
      <c r="C339" s="33" t="s">
        <v>13</v>
      </c>
      <c r="D339" s="55" t="s">
        <v>360</v>
      </c>
      <c r="E339" s="33"/>
      <c r="F339" s="36">
        <f t="shared" ref="F339:H340" si="39">F340</f>
        <v>2920</v>
      </c>
      <c r="G339" s="36">
        <f t="shared" si="39"/>
        <v>0</v>
      </c>
      <c r="H339" s="36">
        <f t="shared" si="39"/>
        <v>0</v>
      </c>
    </row>
    <row r="340" spans="1:8" s="67" customFormat="1" ht="13.5" hidden="1" customHeight="1">
      <c r="A340" s="112" t="s">
        <v>361</v>
      </c>
      <c r="B340" s="33" t="s">
        <v>93</v>
      </c>
      <c r="C340" s="33" t="s">
        <v>13</v>
      </c>
      <c r="D340" s="55" t="s">
        <v>362</v>
      </c>
      <c r="E340" s="33"/>
      <c r="F340" s="36">
        <f t="shared" si="39"/>
        <v>2920</v>
      </c>
      <c r="G340" s="36">
        <f t="shared" si="39"/>
        <v>0</v>
      </c>
      <c r="H340" s="36">
        <f t="shared" si="39"/>
        <v>0</v>
      </c>
    </row>
    <row r="341" spans="1:8" s="67" customFormat="1" ht="25.5" hidden="1" customHeight="1">
      <c r="A341" s="66" t="s">
        <v>35</v>
      </c>
      <c r="B341" s="33" t="s">
        <v>93</v>
      </c>
      <c r="C341" s="33" t="s">
        <v>13</v>
      </c>
      <c r="D341" s="55" t="s">
        <v>362</v>
      </c>
      <c r="E341" s="33" t="s">
        <v>36</v>
      </c>
      <c r="F341" s="36">
        <f>1671-104.2+1353.2</f>
        <v>2920</v>
      </c>
      <c r="G341" s="36">
        <v>0</v>
      </c>
      <c r="H341" s="36">
        <v>0</v>
      </c>
    </row>
    <row r="342" spans="1:8" s="67" customFormat="1" ht="25.5" hidden="1" customHeight="1">
      <c r="A342" s="113" t="s">
        <v>363</v>
      </c>
      <c r="B342" s="33" t="s">
        <v>93</v>
      </c>
      <c r="C342" s="33" t="s">
        <v>13</v>
      </c>
      <c r="D342" s="55" t="s">
        <v>364</v>
      </c>
      <c r="E342" s="33"/>
      <c r="F342" s="36">
        <f t="shared" ref="F342:H344" si="40">F343</f>
        <v>0</v>
      </c>
      <c r="G342" s="36">
        <f t="shared" si="40"/>
        <v>0</v>
      </c>
      <c r="H342" s="36">
        <f t="shared" si="40"/>
        <v>59678.899999999994</v>
      </c>
    </row>
    <row r="343" spans="1:8" s="67" customFormat="1" ht="25.5" hidden="1" customHeight="1">
      <c r="A343" s="110" t="s">
        <v>365</v>
      </c>
      <c r="B343" s="45" t="s">
        <v>93</v>
      </c>
      <c r="C343" s="45" t="s">
        <v>13</v>
      </c>
      <c r="D343" s="41" t="s">
        <v>366</v>
      </c>
      <c r="E343" s="45"/>
      <c r="F343" s="36">
        <f t="shared" si="40"/>
        <v>0</v>
      </c>
      <c r="G343" s="36">
        <f t="shared" si="40"/>
        <v>0</v>
      </c>
      <c r="H343" s="36">
        <f t="shared" si="40"/>
        <v>59678.899999999994</v>
      </c>
    </row>
    <row r="344" spans="1:8" s="67" customFormat="1" ht="39.75" hidden="1" customHeight="1">
      <c r="A344" s="110" t="s">
        <v>367</v>
      </c>
      <c r="B344" s="45" t="s">
        <v>93</v>
      </c>
      <c r="C344" s="45" t="s">
        <v>13</v>
      </c>
      <c r="D344" s="41" t="s">
        <v>368</v>
      </c>
      <c r="E344" s="45"/>
      <c r="F344" s="36">
        <f t="shared" si="40"/>
        <v>0</v>
      </c>
      <c r="G344" s="36">
        <f t="shared" si="40"/>
        <v>0</v>
      </c>
      <c r="H344" s="36">
        <f t="shared" si="40"/>
        <v>59678.899999999994</v>
      </c>
    </row>
    <row r="345" spans="1:8" s="67" customFormat="1" ht="16.5" hidden="1" customHeight="1">
      <c r="A345" s="114" t="s">
        <v>346</v>
      </c>
      <c r="B345" s="45" t="s">
        <v>93</v>
      </c>
      <c r="C345" s="45" t="s">
        <v>13</v>
      </c>
      <c r="D345" s="41" t="s">
        <v>368</v>
      </c>
      <c r="E345" s="45" t="s">
        <v>347</v>
      </c>
      <c r="F345" s="36">
        <v>0</v>
      </c>
      <c r="G345" s="36">
        <v>0</v>
      </c>
      <c r="H345" s="36">
        <f>57291.7+2387.2</f>
        <v>59678.899999999994</v>
      </c>
    </row>
    <row r="346" spans="1:8" s="67" customFormat="1" ht="38.25" hidden="1" customHeight="1">
      <c r="A346" s="78" t="s">
        <v>369</v>
      </c>
      <c r="B346" s="33" t="s">
        <v>93</v>
      </c>
      <c r="C346" s="33" t="s">
        <v>13</v>
      </c>
      <c r="D346" s="55" t="s">
        <v>370</v>
      </c>
      <c r="E346" s="45"/>
      <c r="F346" s="65">
        <f t="shared" ref="F346:H348" si="41">F347</f>
        <v>0</v>
      </c>
      <c r="G346" s="65">
        <f t="shared" si="41"/>
        <v>0</v>
      </c>
      <c r="H346" s="65">
        <f t="shared" si="41"/>
        <v>0</v>
      </c>
    </row>
    <row r="347" spans="1:8" s="67" customFormat="1" ht="30" hidden="1" customHeight="1">
      <c r="A347" s="78" t="s">
        <v>371</v>
      </c>
      <c r="B347" s="33" t="s">
        <v>93</v>
      </c>
      <c r="C347" s="33" t="s">
        <v>13</v>
      </c>
      <c r="D347" s="55" t="s">
        <v>372</v>
      </c>
      <c r="E347" s="45"/>
      <c r="F347" s="65">
        <f t="shared" si="41"/>
        <v>0</v>
      </c>
      <c r="G347" s="65">
        <f t="shared" si="41"/>
        <v>0</v>
      </c>
      <c r="H347" s="65">
        <f t="shared" si="41"/>
        <v>0</v>
      </c>
    </row>
    <row r="348" spans="1:8" s="67" customFormat="1" ht="15" hidden="1" customHeight="1">
      <c r="A348" s="115" t="s">
        <v>373</v>
      </c>
      <c r="B348" s="33" t="s">
        <v>93</v>
      </c>
      <c r="C348" s="33" t="s">
        <v>13</v>
      </c>
      <c r="D348" s="55" t="s">
        <v>374</v>
      </c>
      <c r="E348" s="45"/>
      <c r="F348" s="65">
        <f t="shared" si="41"/>
        <v>0</v>
      </c>
      <c r="G348" s="65">
        <f t="shared" si="41"/>
        <v>0</v>
      </c>
      <c r="H348" s="65">
        <f t="shared" si="41"/>
        <v>0</v>
      </c>
    </row>
    <row r="349" spans="1:8" s="67" customFormat="1" ht="12.75" hidden="1" customHeight="1">
      <c r="A349" s="58" t="s">
        <v>346</v>
      </c>
      <c r="B349" s="33" t="s">
        <v>93</v>
      </c>
      <c r="C349" s="33" t="s">
        <v>13</v>
      </c>
      <c r="D349" s="55" t="s">
        <v>374</v>
      </c>
      <c r="E349" s="45" t="s">
        <v>347</v>
      </c>
      <c r="F349" s="36">
        <v>0</v>
      </c>
      <c r="G349" s="36">
        <v>0</v>
      </c>
      <c r="H349" s="36">
        <v>0</v>
      </c>
    </row>
    <row r="350" spans="1:8" s="63" customFormat="1">
      <c r="A350" s="44" t="s">
        <v>375</v>
      </c>
      <c r="B350" s="29" t="s">
        <v>93</v>
      </c>
      <c r="C350" s="29" t="s">
        <v>31</v>
      </c>
      <c r="D350" s="109"/>
      <c r="E350" s="29"/>
      <c r="F350" s="61">
        <v>19320.8</v>
      </c>
      <c r="G350" s="61">
        <v>11858.2</v>
      </c>
      <c r="H350" s="61">
        <v>11858.2</v>
      </c>
    </row>
    <row r="351" spans="1:8" s="67" customFormat="1" ht="38.25" hidden="1">
      <c r="A351" s="35" t="s">
        <v>376</v>
      </c>
      <c r="B351" s="33" t="s">
        <v>93</v>
      </c>
      <c r="C351" s="33" t="s">
        <v>31</v>
      </c>
      <c r="D351" s="55" t="s">
        <v>377</v>
      </c>
      <c r="E351" s="33"/>
      <c r="F351" s="36">
        <f>F356+F352</f>
        <v>1270.4000000000001</v>
      </c>
      <c r="G351" s="36">
        <f>G356+G352</f>
        <v>1270.4000000000001</v>
      </c>
      <c r="H351" s="36">
        <f>H356+H352</f>
        <v>1368.3999999999999</v>
      </c>
    </row>
    <row r="352" spans="1:8" s="67" customFormat="1" ht="18.75" hidden="1" customHeight="1">
      <c r="A352" s="78" t="s">
        <v>378</v>
      </c>
      <c r="B352" s="33" t="s">
        <v>93</v>
      </c>
      <c r="C352" s="33" t="s">
        <v>31</v>
      </c>
      <c r="D352" s="55" t="s">
        <v>379</v>
      </c>
      <c r="E352" s="33"/>
      <c r="F352" s="36">
        <f t="shared" ref="F352:H354" si="42">F353</f>
        <v>0</v>
      </c>
      <c r="G352" s="36">
        <f t="shared" si="42"/>
        <v>0</v>
      </c>
      <c r="H352" s="36">
        <f t="shared" si="42"/>
        <v>0</v>
      </c>
    </row>
    <row r="353" spans="1:8" s="67" customFormat="1" ht="38.25" hidden="1" customHeight="1">
      <c r="A353" s="78" t="s">
        <v>380</v>
      </c>
      <c r="B353" s="33" t="s">
        <v>93</v>
      </c>
      <c r="C353" s="33" t="s">
        <v>31</v>
      </c>
      <c r="D353" s="55" t="s">
        <v>381</v>
      </c>
      <c r="E353" s="33"/>
      <c r="F353" s="36">
        <f t="shared" si="42"/>
        <v>0</v>
      </c>
      <c r="G353" s="36">
        <f t="shared" si="42"/>
        <v>0</v>
      </c>
      <c r="H353" s="36">
        <f t="shared" si="42"/>
        <v>0</v>
      </c>
    </row>
    <row r="354" spans="1:8" s="67" customFormat="1" ht="25.5" hidden="1">
      <c r="A354" s="78" t="s">
        <v>382</v>
      </c>
      <c r="B354" s="33" t="s">
        <v>93</v>
      </c>
      <c r="C354" s="33" t="s">
        <v>31</v>
      </c>
      <c r="D354" s="55" t="s">
        <v>383</v>
      </c>
      <c r="E354" s="33"/>
      <c r="F354" s="36">
        <f t="shared" si="42"/>
        <v>0</v>
      </c>
      <c r="G354" s="36">
        <f t="shared" si="42"/>
        <v>0</v>
      </c>
      <c r="H354" s="36">
        <f t="shared" si="42"/>
        <v>0</v>
      </c>
    </row>
    <row r="355" spans="1:8" s="67" customFormat="1" ht="25.5" hidden="1">
      <c r="A355" s="35" t="s">
        <v>45</v>
      </c>
      <c r="B355" s="33" t="s">
        <v>93</v>
      </c>
      <c r="C355" s="33" t="s">
        <v>31</v>
      </c>
      <c r="D355" s="55" t="s">
        <v>383</v>
      </c>
      <c r="E355" s="33" t="s">
        <v>36</v>
      </c>
      <c r="F355" s="36">
        <v>0</v>
      </c>
      <c r="G355" s="36">
        <v>0</v>
      </c>
      <c r="H355" s="36">
        <v>0</v>
      </c>
    </row>
    <row r="356" spans="1:8" s="67" customFormat="1" hidden="1">
      <c r="A356" s="78" t="s">
        <v>384</v>
      </c>
      <c r="B356" s="33" t="s">
        <v>93</v>
      </c>
      <c r="C356" s="33" t="s">
        <v>31</v>
      </c>
      <c r="D356" s="55" t="s">
        <v>385</v>
      </c>
      <c r="E356" s="33"/>
      <c r="F356" s="36">
        <f t="shared" ref="F356:H358" si="43">F357</f>
        <v>1270.4000000000001</v>
      </c>
      <c r="G356" s="36">
        <f t="shared" si="43"/>
        <v>1270.4000000000001</v>
      </c>
      <c r="H356" s="36">
        <f t="shared" si="43"/>
        <v>1368.3999999999999</v>
      </c>
    </row>
    <row r="357" spans="1:8" s="67" customFormat="1" ht="38.25" hidden="1">
      <c r="A357" s="116" t="s">
        <v>386</v>
      </c>
      <c r="B357" s="33" t="s">
        <v>93</v>
      </c>
      <c r="C357" s="33" t="s">
        <v>31</v>
      </c>
      <c r="D357" s="55" t="s">
        <v>387</v>
      </c>
      <c r="E357" s="33"/>
      <c r="F357" s="36">
        <f t="shared" si="43"/>
        <v>1270.4000000000001</v>
      </c>
      <c r="G357" s="36">
        <f t="shared" si="43"/>
        <v>1270.4000000000001</v>
      </c>
      <c r="H357" s="36">
        <f t="shared" si="43"/>
        <v>1368.3999999999999</v>
      </c>
    </row>
    <row r="358" spans="1:8" s="67" customFormat="1" hidden="1">
      <c r="A358" s="78" t="s">
        <v>388</v>
      </c>
      <c r="B358" s="33" t="s">
        <v>93</v>
      </c>
      <c r="C358" s="33" t="s">
        <v>31</v>
      </c>
      <c r="D358" s="55" t="s">
        <v>389</v>
      </c>
      <c r="E358" s="33"/>
      <c r="F358" s="36">
        <f t="shared" si="43"/>
        <v>1270.4000000000001</v>
      </c>
      <c r="G358" s="36">
        <f t="shared" si="43"/>
        <v>1270.4000000000001</v>
      </c>
      <c r="H358" s="36">
        <f t="shared" si="43"/>
        <v>1368.3999999999999</v>
      </c>
    </row>
    <row r="359" spans="1:8" s="67" customFormat="1" ht="25.5" hidden="1">
      <c r="A359" s="35" t="s">
        <v>35</v>
      </c>
      <c r="B359" s="33" t="s">
        <v>93</v>
      </c>
      <c r="C359" s="33" t="s">
        <v>31</v>
      </c>
      <c r="D359" s="55" t="s">
        <v>389</v>
      </c>
      <c r="E359" s="33" t="s">
        <v>36</v>
      </c>
      <c r="F359" s="36">
        <f>1143.4+127</f>
        <v>1270.4000000000001</v>
      </c>
      <c r="G359" s="36">
        <f>1143.4+127</f>
        <v>1270.4000000000001</v>
      </c>
      <c r="H359" s="36">
        <f>1231.6+136.8</f>
        <v>1368.3999999999999</v>
      </c>
    </row>
    <row r="360" spans="1:8" s="31" customFormat="1">
      <c r="A360" s="42" t="s">
        <v>390</v>
      </c>
      <c r="B360" s="117" t="s">
        <v>99</v>
      </c>
      <c r="C360" s="117"/>
      <c r="D360" s="118"/>
      <c r="E360" s="118"/>
      <c r="F360" s="61">
        <f>F361</f>
        <v>15728</v>
      </c>
      <c r="G360" s="61">
        <f>G361</f>
        <v>2367.6</v>
      </c>
      <c r="H360" s="61">
        <f>H361</f>
        <v>2367.6</v>
      </c>
    </row>
    <row r="361" spans="1:8" s="31" customFormat="1" ht="17.25" customHeight="1">
      <c r="A361" s="93" t="s">
        <v>391</v>
      </c>
      <c r="B361" s="117" t="s">
        <v>99</v>
      </c>
      <c r="C361" s="117" t="s">
        <v>93</v>
      </c>
      <c r="D361" s="118"/>
      <c r="E361" s="118"/>
      <c r="F361" s="61">
        <v>15728</v>
      </c>
      <c r="G361" s="61">
        <v>2367.6</v>
      </c>
      <c r="H361" s="61">
        <v>2367.6</v>
      </c>
    </row>
    <row r="362" spans="1:8" s="67" customFormat="1" ht="25.5" hidden="1">
      <c r="A362" s="58" t="s">
        <v>392</v>
      </c>
      <c r="B362" s="46" t="s">
        <v>99</v>
      </c>
      <c r="C362" s="46" t="s">
        <v>93</v>
      </c>
      <c r="D362" s="55" t="s">
        <v>393</v>
      </c>
      <c r="E362" s="45"/>
      <c r="F362" s="36">
        <f t="shared" ref="F362:H363" si="44">F363</f>
        <v>0</v>
      </c>
      <c r="G362" s="36">
        <f t="shared" si="44"/>
        <v>0</v>
      </c>
      <c r="H362" s="36">
        <f t="shared" si="44"/>
        <v>0</v>
      </c>
    </row>
    <row r="363" spans="1:8" s="67" customFormat="1" hidden="1">
      <c r="A363" s="52" t="s">
        <v>394</v>
      </c>
      <c r="B363" s="46" t="s">
        <v>99</v>
      </c>
      <c r="C363" s="46" t="s">
        <v>93</v>
      </c>
      <c r="D363" s="55" t="s">
        <v>395</v>
      </c>
      <c r="E363" s="45"/>
      <c r="F363" s="36">
        <f t="shared" si="44"/>
        <v>0</v>
      </c>
      <c r="G363" s="36">
        <f t="shared" si="44"/>
        <v>0</v>
      </c>
      <c r="H363" s="36">
        <f t="shared" si="44"/>
        <v>0</v>
      </c>
    </row>
    <row r="364" spans="1:8" s="67" customFormat="1" ht="25.5" hidden="1">
      <c r="A364" s="35" t="s">
        <v>45</v>
      </c>
      <c r="B364" s="46" t="s">
        <v>99</v>
      </c>
      <c r="C364" s="46" t="s">
        <v>93</v>
      </c>
      <c r="D364" s="55" t="s">
        <v>395</v>
      </c>
      <c r="E364" s="45" t="s">
        <v>36</v>
      </c>
      <c r="F364" s="36"/>
      <c r="G364" s="36"/>
      <c r="H364" s="36"/>
    </row>
    <row r="365" spans="1:8" s="67" customFormat="1" ht="38.25" hidden="1">
      <c r="A365" s="35" t="s">
        <v>76</v>
      </c>
      <c r="B365" s="46" t="s">
        <v>99</v>
      </c>
      <c r="C365" s="46" t="s">
        <v>93</v>
      </c>
      <c r="D365" s="55" t="s">
        <v>77</v>
      </c>
      <c r="E365" s="45"/>
      <c r="F365" s="36">
        <f>F366+F369+F376+F380</f>
        <v>2288.3000000000002</v>
      </c>
      <c r="G365" s="36">
        <f>G366+G369+G376+G380</f>
        <v>7608.7</v>
      </c>
      <c r="H365" s="36">
        <f>H366+H369+H376+H380</f>
        <v>317</v>
      </c>
    </row>
    <row r="366" spans="1:8" s="67" customFormat="1" ht="25.5" hidden="1">
      <c r="A366" s="35" t="s">
        <v>396</v>
      </c>
      <c r="B366" s="46" t="s">
        <v>99</v>
      </c>
      <c r="C366" s="46" t="s">
        <v>93</v>
      </c>
      <c r="D366" s="55" t="s">
        <v>397</v>
      </c>
      <c r="E366" s="45"/>
      <c r="F366" s="36">
        <f t="shared" ref="F366:H367" si="45">F367</f>
        <v>168</v>
      </c>
      <c r="G366" s="36">
        <f t="shared" si="45"/>
        <v>250</v>
      </c>
      <c r="H366" s="36">
        <f t="shared" si="45"/>
        <v>250</v>
      </c>
    </row>
    <row r="367" spans="1:8" s="67" customFormat="1" hidden="1">
      <c r="A367" s="52" t="s">
        <v>394</v>
      </c>
      <c r="B367" s="46" t="s">
        <v>99</v>
      </c>
      <c r="C367" s="46" t="s">
        <v>93</v>
      </c>
      <c r="D367" s="55" t="s">
        <v>398</v>
      </c>
      <c r="E367" s="45"/>
      <c r="F367" s="36">
        <f t="shared" si="45"/>
        <v>168</v>
      </c>
      <c r="G367" s="36">
        <f t="shared" si="45"/>
        <v>250</v>
      </c>
      <c r="H367" s="36">
        <f t="shared" si="45"/>
        <v>250</v>
      </c>
    </row>
    <row r="368" spans="1:8" s="67" customFormat="1" ht="25.5" hidden="1">
      <c r="A368" s="35" t="s">
        <v>35</v>
      </c>
      <c r="B368" s="46" t="s">
        <v>99</v>
      </c>
      <c r="C368" s="46" t="s">
        <v>93</v>
      </c>
      <c r="D368" s="55" t="s">
        <v>398</v>
      </c>
      <c r="E368" s="45" t="s">
        <v>36</v>
      </c>
      <c r="F368" s="36">
        <f>538-370</f>
        <v>168</v>
      </c>
      <c r="G368" s="36">
        <v>250</v>
      </c>
      <c r="H368" s="36">
        <v>250</v>
      </c>
    </row>
    <row r="369" spans="1:8" s="67" customFormat="1" ht="25.5" hidden="1">
      <c r="A369" s="35" t="s">
        <v>78</v>
      </c>
      <c r="B369" s="46" t="s">
        <v>99</v>
      </c>
      <c r="C369" s="46" t="s">
        <v>93</v>
      </c>
      <c r="D369" s="55" t="s">
        <v>79</v>
      </c>
      <c r="E369" s="45"/>
      <c r="F369" s="36">
        <f>F370+F372</f>
        <v>2108.3000000000002</v>
      </c>
      <c r="G369" s="36">
        <f>G370+G372</f>
        <v>7316.7</v>
      </c>
      <c r="H369" s="36">
        <f>H370+H372</f>
        <v>25</v>
      </c>
    </row>
    <row r="370" spans="1:8" s="67" customFormat="1" hidden="1">
      <c r="A370" s="52" t="s">
        <v>394</v>
      </c>
      <c r="B370" s="46" t="s">
        <v>99</v>
      </c>
      <c r="C370" s="46" t="s">
        <v>93</v>
      </c>
      <c r="D370" s="55" t="s">
        <v>399</v>
      </c>
      <c r="E370" s="45"/>
      <c r="F370" s="36">
        <f>F371+F375</f>
        <v>25</v>
      </c>
      <c r="G370" s="36">
        <f>G371+G375</f>
        <v>25</v>
      </c>
      <c r="H370" s="36">
        <f>H371+H375</f>
        <v>25</v>
      </c>
    </row>
    <row r="371" spans="1:8" s="67" customFormat="1" ht="25.5" hidden="1">
      <c r="A371" s="35" t="s">
        <v>35</v>
      </c>
      <c r="B371" s="46" t="s">
        <v>99</v>
      </c>
      <c r="C371" s="46" t="s">
        <v>93</v>
      </c>
      <c r="D371" s="55" t="s">
        <v>399</v>
      </c>
      <c r="E371" s="45" t="s">
        <v>36</v>
      </c>
      <c r="F371" s="36">
        <v>25</v>
      </c>
      <c r="G371" s="36">
        <v>25</v>
      </c>
      <c r="H371" s="36">
        <v>25</v>
      </c>
    </row>
    <row r="372" spans="1:8" s="119" customFormat="1" ht="25.5" hidden="1">
      <c r="A372" s="52" t="s">
        <v>400</v>
      </c>
      <c r="B372" s="46" t="s">
        <v>99</v>
      </c>
      <c r="C372" s="46" t="s">
        <v>93</v>
      </c>
      <c r="D372" s="55" t="s">
        <v>401</v>
      </c>
      <c r="E372" s="45"/>
      <c r="F372" s="36">
        <f>F373+F374</f>
        <v>2083.3000000000002</v>
      </c>
      <c r="G372" s="36">
        <f>G373+G374</f>
        <v>7291.7</v>
      </c>
      <c r="H372" s="36">
        <f>H373+H374</f>
        <v>0</v>
      </c>
    </row>
    <row r="373" spans="1:8" s="119" customFormat="1" ht="25.5" hidden="1">
      <c r="A373" s="40" t="s">
        <v>35</v>
      </c>
      <c r="B373" s="46" t="s">
        <v>99</v>
      </c>
      <c r="C373" s="46" t="s">
        <v>93</v>
      </c>
      <c r="D373" s="55" t="s">
        <v>401</v>
      </c>
      <c r="E373" s="45" t="s">
        <v>36</v>
      </c>
      <c r="F373" s="36">
        <f>2000+83.3</f>
        <v>2083.3000000000002</v>
      </c>
      <c r="G373" s="36">
        <f>7000+291.7</f>
        <v>7291.7</v>
      </c>
      <c r="H373" s="36">
        <v>0</v>
      </c>
    </row>
    <row r="374" spans="1:8" s="119" customFormat="1" ht="25.5" hidden="1">
      <c r="A374" s="120" t="s">
        <v>45</v>
      </c>
      <c r="B374" s="121" t="s">
        <v>99</v>
      </c>
      <c r="C374" s="121" t="s">
        <v>93</v>
      </c>
      <c r="D374" s="122" t="s">
        <v>402</v>
      </c>
      <c r="E374" s="123" t="s">
        <v>36</v>
      </c>
      <c r="F374" s="48">
        <v>0</v>
      </c>
      <c r="G374" s="48">
        <v>0</v>
      </c>
      <c r="H374" s="48">
        <v>0</v>
      </c>
    </row>
    <row r="375" spans="1:8" s="67" customFormat="1" hidden="1">
      <c r="A375" s="100" t="s">
        <v>129</v>
      </c>
      <c r="B375" s="46" t="s">
        <v>99</v>
      </c>
      <c r="C375" s="46" t="s">
        <v>93</v>
      </c>
      <c r="D375" s="55" t="s">
        <v>399</v>
      </c>
      <c r="E375" s="45" t="s">
        <v>130</v>
      </c>
      <c r="F375" s="124">
        <v>0</v>
      </c>
      <c r="G375" s="36">
        <v>0</v>
      </c>
      <c r="H375" s="36">
        <v>0</v>
      </c>
    </row>
    <row r="376" spans="1:8" s="67" customFormat="1" ht="25.5" hidden="1">
      <c r="A376" s="58" t="s">
        <v>403</v>
      </c>
      <c r="B376" s="46" t="s">
        <v>99</v>
      </c>
      <c r="C376" s="46" t="s">
        <v>93</v>
      </c>
      <c r="D376" s="55" t="s">
        <v>404</v>
      </c>
      <c r="E376" s="45"/>
      <c r="F376" s="36">
        <f>F377</f>
        <v>12</v>
      </c>
      <c r="G376" s="36">
        <f>G377</f>
        <v>42</v>
      </c>
      <c r="H376" s="36">
        <f>H377</f>
        <v>42</v>
      </c>
    </row>
    <row r="377" spans="1:8" s="67" customFormat="1" hidden="1">
      <c r="A377" s="52" t="s">
        <v>394</v>
      </c>
      <c r="B377" s="46" t="s">
        <v>99</v>
      </c>
      <c r="C377" s="46" t="s">
        <v>93</v>
      </c>
      <c r="D377" s="55" t="s">
        <v>405</v>
      </c>
      <c r="E377" s="45"/>
      <c r="F377" s="36">
        <f>F378+F379</f>
        <v>12</v>
      </c>
      <c r="G377" s="36">
        <f>G378+G379</f>
        <v>42</v>
      </c>
      <c r="H377" s="36">
        <f>H378+H379</f>
        <v>42</v>
      </c>
    </row>
    <row r="378" spans="1:8" s="67" customFormat="1" ht="25.5" hidden="1">
      <c r="A378" s="35" t="s">
        <v>35</v>
      </c>
      <c r="B378" s="46" t="s">
        <v>99</v>
      </c>
      <c r="C378" s="46" t="s">
        <v>93</v>
      </c>
      <c r="D378" s="55" t="s">
        <v>405</v>
      </c>
      <c r="E378" s="45" t="s">
        <v>36</v>
      </c>
      <c r="F378" s="36">
        <v>6</v>
      </c>
      <c r="G378" s="36">
        <v>6</v>
      </c>
      <c r="H378" s="36">
        <v>6</v>
      </c>
    </row>
    <row r="379" spans="1:8" s="67" customFormat="1" hidden="1">
      <c r="A379" s="78" t="s">
        <v>158</v>
      </c>
      <c r="B379" s="46" t="s">
        <v>99</v>
      </c>
      <c r="C379" s="46" t="s">
        <v>93</v>
      </c>
      <c r="D379" s="55" t="s">
        <v>405</v>
      </c>
      <c r="E379" s="45" t="s">
        <v>159</v>
      </c>
      <c r="F379" s="36">
        <f>36-30</f>
        <v>6</v>
      </c>
      <c r="G379" s="36">
        <f>36</f>
        <v>36</v>
      </c>
      <c r="H379" s="36">
        <v>36</v>
      </c>
    </row>
    <row r="380" spans="1:8" s="67" customFormat="1" ht="25.5" hidden="1" customHeight="1">
      <c r="A380" s="58" t="s">
        <v>392</v>
      </c>
      <c r="B380" s="46" t="s">
        <v>99</v>
      </c>
      <c r="C380" s="46" t="s">
        <v>93</v>
      </c>
      <c r="D380" s="55" t="s">
        <v>406</v>
      </c>
      <c r="E380" s="45"/>
      <c r="F380" s="36">
        <f t="shared" ref="F380:H381" si="46">F381</f>
        <v>0</v>
      </c>
      <c r="G380" s="36">
        <f t="shared" si="46"/>
        <v>0</v>
      </c>
      <c r="H380" s="36">
        <f t="shared" si="46"/>
        <v>0</v>
      </c>
    </row>
    <row r="381" spans="1:8" s="67" customFormat="1" ht="12.75" hidden="1" customHeight="1">
      <c r="A381" s="52" t="s">
        <v>394</v>
      </c>
      <c r="B381" s="46" t="s">
        <v>99</v>
      </c>
      <c r="C381" s="46" t="s">
        <v>93</v>
      </c>
      <c r="D381" s="55" t="s">
        <v>407</v>
      </c>
      <c r="E381" s="45"/>
      <c r="F381" s="36">
        <f t="shared" si="46"/>
        <v>0</v>
      </c>
      <c r="G381" s="36">
        <f t="shared" si="46"/>
        <v>0</v>
      </c>
      <c r="H381" s="36">
        <f t="shared" si="46"/>
        <v>0</v>
      </c>
    </row>
    <row r="382" spans="1:8" s="67" customFormat="1" ht="25.5" hidden="1" customHeight="1">
      <c r="A382" s="35" t="s">
        <v>45</v>
      </c>
      <c r="B382" s="46" t="s">
        <v>99</v>
      </c>
      <c r="C382" s="46" t="s">
        <v>93</v>
      </c>
      <c r="D382" s="55" t="s">
        <v>407</v>
      </c>
      <c r="E382" s="45" t="s">
        <v>36</v>
      </c>
      <c r="F382" s="36">
        <v>0</v>
      </c>
      <c r="G382" s="36">
        <v>0</v>
      </c>
      <c r="H382" s="36">
        <v>0</v>
      </c>
    </row>
    <row r="383" spans="1:8" s="31" customFormat="1" ht="13.5" customHeight="1">
      <c r="A383" s="42" t="s">
        <v>408</v>
      </c>
      <c r="B383" s="117" t="s">
        <v>409</v>
      </c>
      <c r="C383" s="117"/>
      <c r="D383" s="118"/>
      <c r="E383" s="118"/>
      <c r="F383" s="61">
        <f>F384+F398+F435+F457+F475</f>
        <v>331978.5</v>
      </c>
      <c r="G383" s="61">
        <f>G384+G398+G435+G457+G475</f>
        <v>370211.39999999997</v>
      </c>
      <c r="H383" s="61">
        <f>H384+H398+H435+H457+H475</f>
        <v>365805.9</v>
      </c>
    </row>
    <row r="384" spans="1:8" s="31" customFormat="1" ht="13.5" customHeight="1">
      <c r="A384" s="42" t="s">
        <v>410</v>
      </c>
      <c r="B384" s="117" t="s">
        <v>409</v>
      </c>
      <c r="C384" s="117" t="s">
        <v>11</v>
      </c>
      <c r="D384" s="118"/>
      <c r="E384" s="118"/>
      <c r="F384" s="61">
        <v>90215</v>
      </c>
      <c r="G384" s="61">
        <v>99998.5</v>
      </c>
      <c r="H384" s="61">
        <v>102753.2</v>
      </c>
    </row>
    <row r="385" spans="1:8" s="67" customFormat="1" ht="27.75" hidden="1" customHeight="1">
      <c r="A385" s="78" t="s">
        <v>411</v>
      </c>
      <c r="B385" s="45" t="s">
        <v>409</v>
      </c>
      <c r="C385" s="45" t="s">
        <v>11</v>
      </c>
      <c r="D385" s="55" t="s">
        <v>412</v>
      </c>
      <c r="E385" s="45"/>
      <c r="F385" s="36">
        <f>F386</f>
        <v>77527.7</v>
      </c>
      <c r="G385" s="36">
        <f>G386</f>
        <v>77915.199999999997</v>
      </c>
      <c r="H385" s="36">
        <f>H386</f>
        <v>77915.199999999997</v>
      </c>
    </row>
    <row r="386" spans="1:8" s="67" customFormat="1" ht="25.5" hidden="1" customHeight="1">
      <c r="A386" s="35" t="s">
        <v>413</v>
      </c>
      <c r="B386" s="45" t="s">
        <v>409</v>
      </c>
      <c r="C386" s="45" t="s">
        <v>11</v>
      </c>
      <c r="D386" s="55" t="s">
        <v>414</v>
      </c>
      <c r="E386" s="45"/>
      <c r="F386" s="36">
        <f>F387+F395+F392</f>
        <v>77527.7</v>
      </c>
      <c r="G386" s="36">
        <f>G387+G395+G392</f>
        <v>77915.199999999997</v>
      </c>
      <c r="H386" s="36">
        <f>H387+H395+H392</f>
        <v>77915.199999999997</v>
      </c>
    </row>
    <row r="387" spans="1:8" s="67" customFormat="1" ht="26.25" hidden="1" customHeight="1">
      <c r="A387" s="58" t="s">
        <v>415</v>
      </c>
      <c r="B387" s="45" t="s">
        <v>409</v>
      </c>
      <c r="C387" s="45" t="s">
        <v>11</v>
      </c>
      <c r="D387" s="55" t="s">
        <v>416</v>
      </c>
      <c r="E387" s="45"/>
      <c r="F387" s="36">
        <f>F388+F390</f>
        <v>77299.899999999994</v>
      </c>
      <c r="G387" s="36">
        <f>G388+G390</f>
        <v>77700.399999999994</v>
      </c>
      <c r="H387" s="36">
        <f>H388+H390</f>
        <v>77700.399999999994</v>
      </c>
    </row>
    <row r="388" spans="1:8" s="67" customFormat="1" ht="25.5" hidden="1" customHeight="1">
      <c r="A388" s="58" t="s">
        <v>417</v>
      </c>
      <c r="B388" s="45" t="s">
        <v>409</v>
      </c>
      <c r="C388" s="45" t="s">
        <v>11</v>
      </c>
      <c r="D388" s="55" t="s">
        <v>418</v>
      </c>
      <c r="E388" s="45"/>
      <c r="F388" s="36">
        <f>F389</f>
        <v>54542.9</v>
      </c>
      <c r="G388" s="36">
        <f>G389</f>
        <v>54133.9</v>
      </c>
      <c r="H388" s="36">
        <f>H389</f>
        <v>54133.9</v>
      </c>
    </row>
    <row r="389" spans="1:8" s="67" customFormat="1" ht="12.75" hidden="1" customHeight="1">
      <c r="A389" s="78" t="s">
        <v>158</v>
      </c>
      <c r="B389" s="45" t="s">
        <v>409</v>
      </c>
      <c r="C389" s="45" t="s">
        <v>11</v>
      </c>
      <c r="D389" s="55" t="s">
        <v>418</v>
      </c>
      <c r="E389" s="45" t="s">
        <v>159</v>
      </c>
      <c r="F389" s="77">
        <v>54542.9</v>
      </c>
      <c r="G389" s="77">
        <v>54133.9</v>
      </c>
      <c r="H389" s="77">
        <v>54133.9</v>
      </c>
    </row>
    <row r="390" spans="1:8" s="67" customFormat="1" ht="12.75" hidden="1" customHeight="1">
      <c r="A390" s="58" t="s">
        <v>419</v>
      </c>
      <c r="B390" s="45" t="s">
        <v>409</v>
      </c>
      <c r="C390" s="45" t="s">
        <v>11</v>
      </c>
      <c r="D390" s="55" t="s">
        <v>420</v>
      </c>
      <c r="E390" s="45"/>
      <c r="F390" s="36">
        <f>F391</f>
        <v>22757</v>
      </c>
      <c r="G390" s="36">
        <f>G391</f>
        <v>23566.5</v>
      </c>
      <c r="H390" s="36">
        <f>H391</f>
        <v>23566.5</v>
      </c>
    </row>
    <row r="391" spans="1:8" s="67" customFormat="1" ht="12.75" hidden="1" customHeight="1">
      <c r="A391" s="78" t="s">
        <v>158</v>
      </c>
      <c r="B391" s="45" t="s">
        <v>409</v>
      </c>
      <c r="C391" s="45" t="s">
        <v>11</v>
      </c>
      <c r="D391" s="55" t="s">
        <v>420</v>
      </c>
      <c r="E391" s="45" t="s">
        <v>159</v>
      </c>
      <c r="F391" s="77">
        <f>23566.5-809.5</f>
        <v>22757</v>
      </c>
      <c r="G391" s="77">
        <v>23566.5</v>
      </c>
      <c r="H391" s="77">
        <v>23566.5</v>
      </c>
    </row>
    <row r="392" spans="1:8" s="67" customFormat="1" ht="42" hidden="1" customHeight="1">
      <c r="A392" s="68" t="s">
        <v>421</v>
      </c>
      <c r="B392" s="45" t="s">
        <v>409</v>
      </c>
      <c r="C392" s="45" t="s">
        <v>11</v>
      </c>
      <c r="D392" s="55" t="s">
        <v>422</v>
      </c>
      <c r="E392" s="45"/>
      <c r="F392" s="77">
        <f t="shared" ref="F392:H393" si="47">F393</f>
        <v>184.8</v>
      </c>
      <c r="G392" s="77">
        <f t="shared" si="47"/>
        <v>184.8</v>
      </c>
      <c r="H392" s="77">
        <f t="shared" si="47"/>
        <v>184.8</v>
      </c>
    </row>
    <row r="393" spans="1:8" s="67" customFormat="1" ht="49.5" hidden="1" customHeight="1">
      <c r="A393" s="58" t="s">
        <v>423</v>
      </c>
      <c r="B393" s="45" t="s">
        <v>409</v>
      </c>
      <c r="C393" s="45" t="s">
        <v>11</v>
      </c>
      <c r="D393" s="55" t="s">
        <v>424</v>
      </c>
      <c r="E393" s="45"/>
      <c r="F393" s="36">
        <f t="shared" si="47"/>
        <v>184.8</v>
      </c>
      <c r="G393" s="36">
        <f t="shared" si="47"/>
        <v>184.8</v>
      </c>
      <c r="H393" s="36">
        <f t="shared" si="47"/>
        <v>184.8</v>
      </c>
    </row>
    <row r="394" spans="1:8" s="67" customFormat="1" ht="15" hidden="1" customHeight="1">
      <c r="A394" s="78" t="s">
        <v>158</v>
      </c>
      <c r="B394" s="45" t="s">
        <v>409</v>
      </c>
      <c r="C394" s="45" t="s">
        <v>11</v>
      </c>
      <c r="D394" s="55" t="s">
        <v>424</v>
      </c>
      <c r="E394" s="45" t="s">
        <v>159</v>
      </c>
      <c r="F394" s="36">
        <v>184.8</v>
      </c>
      <c r="G394" s="36">
        <v>184.8</v>
      </c>
      <c r="H394" s="36">
        <v>184.8</v>
      </c>
    </row>
    <row r="395" spans="1:8" s="67" customFormat="1" ht="39" hidden="1" customHeight="1">
      <c r="A395" s="78" t="s">
        <v>425</v>
      </c>
      <c r="B395" s="45" t="s">
        <v>409</v>
      </c>
      <c r="C395" s="45" t="s">
        <v>11</v>
      </c>
      <c r="D395" s="55" t="s">
        <v>426</v>
      </c>
      <c r="E395" s="45"/>
      <c r="F395" s="36">
        <f t="shared" ref="F395:H396" si="48">F396</f>
        <v>43</v>
      </c>
      <c r="G395" s="36">
        <f t="shared" si="48"/>
        <v>30</v>
      </c>
      <c r="H395" s="36">
        <f t="shared" si="48"/>
        <v>30</v>
      </c>
    </row>
    <row r="396" spans="1:8" s="67" customFormat="1" ht="12.75" hidden="1" customHeight="1">
      <c r="A396" s="58" t="s">
        <v>419</v>
      </c>
      <c r="B396" s="45" t="s">
        <v>409</v>
      </c>
      <c r="C396" s="45" t="s">
        <v>11</v>
      </c>
      <c r="D396" s="55" t="s">
        <v>427</v>
      </c>
      <c r="E396" s="45"/>
      <c r="F396" s="36">
        <f t="shared" si="48"/>
        <v>43</v>
      </c>
      <c r="G396" s="36">
        <f t="shared" si="48"/>
        <v>30</v>
      </c>
      <c r="H396" s="36">
        <f t="shared" si="48"/>
        <v>30</v>
      </c>
    </row>
    <row r="397" spans="1:8" s="67" customFormat="1" ht="12.75" hidden="1" customHeight="1">
      <c r="A397" s="78" t="s">
        <v>158</v>
      </c>
      <c r="B397" s="45" t="s">
        <v>409</v>
      </c>
      <c r="C397" s="45" t="s">
        <v>11</v>
      </c>
      <c r="D397" s="55" t="s">
        <v>427</v>
      </c>
      <c r="E397" s="45" t="s">
        <v>159</v>
      </c>
      <c r="F397" s="36">
        <v>43</v>
      </c>
      <c r="G397" s="36">
        <v>30</v>
      </c>
      <c r="H397" s="36">
        <v>30</v>
      </c>
    </row>
    <row r="398" spans="1:8" s="31" customFormat="1" ht="13.5" customHeight="1">
      <c r="A398" s="28" t="s">
        <v>428</v>
      </c>
      <c r="B398" s="117" t="s">
        <v>409</v>
      </c>
      <c r="C398" s="117" t="s">
        <v>13</v>
      </c>
      <c r="D398" s="118"/>
      <c r="E398" s="118"/>
      <c r="F398" s="61">
        <v>213005.5</v>
      </c>
      <c r="G398" s="61">
        <v>238411.3</v>
      </c>
      <c r="H398" s="61">
        <v>230820.3</v>
      </c>
    </row>
    <row r="399" spans="1:8" s="67" customFormat="1" ht="25.5" hidden="1" customHeight="1">
      <c r="A399" s="78" t="s">
        <v>411</v>
      </c>
      <c r="B399" s="45" t="s">
        <v>409</v>
      </c>
      <c r="C399" s="45" t="s">
        <v>13</v>
      </c>
      <c r="D399" s="55" t="s">
        <v>412</v>
      </c>
      <c r="E399" s="45"/>
      <c r="F399" s="36">
        <f>F400</f>
        <v>174339.5</v>
      </c>
      <c r="G399" s="36">
        <f>G400</f>
        <v>173395.7</v>
      </c>
      <c r="H399" s="36">
        <f>H400</f>
        <v>181666.7</v>
      </c>
    </row>
    <row r="400" spans="1:8" s="67" customFormat="1" ht="27" hidden="1" customHeight="1">
      <c r="A400" s="35" t="s">
        <v>413</v>
      </c>
      <c r="B400" s="45" t="s">
        <v>409</v>
      </c>
      <c r="C400" s="45" t="s">
        <v>13</v>
      </c>
      <c r="D400" s="55" t="s">
        <v>414</v>
      </c>
      <c r="E400" s="45"/>
      <c r="F400" s="36">
        <f>F401+F417+F420+F423+F426+F432+F429</f>
        <v>174339.5</v>
      </c>
      <c r="G400" s="36">
        <f>G401+G417+G420+G423+G426+G432+G429</f>
        <v>173395.7</v>
      </c>
      <c r="H400" s="36">
        <f>H401+H417+H420+H423+H426+H432+H429</f>
        <v>181666.7</v>
      </c>
    </row>
    <row r="401" spans="1:8" s="67" customFormat="1" ht="49.5" hidden="1" customHeight="1">
      <c r="A401" s="35" t="s">
        <v>429</v>
      </c>
      <c r="B401" s="45" t="s">
        <v>409</v>
      </c>
      <c r="C401" s="45" t="s">
        <v>13</v>
      </c>
      <c r="D401" s="55" t="s">
        <v>430</v>
      </c>
      <c r="E401" s="45"/>
      <c r="F401" s="36">
        <f>F404+F406+F409+F402+F413+F411+F415</f>
        <v>165495.09999999998</v>
      </c>
      <c r="G401" s="36">
        <f>G404+G406+G409+G402+G413+G411</f>
        <v>162986</v>
      </c>
      <c r="H401" s="36">
        <f>H404+H406+H409+H402+H413+H411</f>
        <v>164788.6</v>
      </c>
    </row>
    <row r="402" spans="1:8" s="67" customFormat="1" ht="63" hidden="1" customHeight="1">
      <c r="A402" s="125" t="s">
        <v>431</v>
      </c>
      <c r="B402" s="45" t="s">
        <v>409</v>
      </c>
      <c r="C402" s="45" t="s">
        <v>13</v>
      </c>
      <c r="D402" s="55" t="s">
        <v>432</v>
      </c>
      <c r="E402" s="45"/>
      <c r="F402" s="36">
        <f>F403</f>
        <v>7815.9</v>
      </c>
      <c r="G402" s="36">
        <f>G403</f>
        <v>7815.9</v>
      </c>
      <c r="H402" s="36">
        <f>H403</f>
        <v>7815.9</v>
      </c>
    </row>
    <row r="403" spans="1:8" s="67" customFormat="1" ht="15.75" hidden="1" customHeight="1">
      <c r="A403" s="116" t="s">
        <v>158</v>
      </c>
      <c r="B403" s="45" t="s">
        <v>409</v>
      </c>
      <c r="C403" s="45" t="s">
        <v>13</v>
      </c>
      <c r="D403" s="55" t="s">
        <v>432</v>
      </c>
      <c r="E403" s="45" t="s">
        <v>159</v>
      </c>
      <c r="F403" s="36">
        <v>7815.9</v>
      </c>
      <c r="G403" s="36">
        <v>7815.9</v>
      </c>
      <c r="H403" s="36">
        <v>7815.9</v>
      </c>
    </row>
    <row r="404" spans="1:8" s="67" customFormat="1" ht="26.25" hidden="1" customHeight="1">
      <c r="A404" s="58" t="s">
        <v>417</v>
      </c>
      <c r="B404" s="45" t="s">
        <v>409</v>
      </c>
      <c r="C404" s="45" t="s">
        <v>13</v>
      </c>
      <c r="D404" s="55" t="s">
        <v>433</v>
      </c>
      <c r="E404" s="45"/>
      <c r="F404" s="36">
        <f>F405</f>
        <v>96316.4</v>
      </c>
      <c r="G404" s="36">
        <f>G405</f>
        <v>93892</v>
      </c>
      <c r="H404" s="36">
        <f>H405</f>
        <v>93892</v>
      </c>
    </row>
    <row r="405" spans="1:8" s="67" customFormat="1" ht="15.75" hidden="1" customHeight="1">
      <c r="A405" s="78" t="s">
        <v>158</v>
      </c>
      <c r="B405" s="45" t="s">
        <v>409</v>
      </c>
      <c r="C405" s="45" t="s">
        <v>13</v>
      </c>
      <c r="D405" s="55" t="s">
        <v>433</v>
      </c>
      <c r="E405" s="45" t="s">
        <v>159</v>
      </c>
      <c r="F405" s="36">
        <v>96316.4</v>
      </c>
      <c r="G405" s="36">
        <v>93892</v>
      </c>
      <c r="H405" s="36">
        <v>93892</v>
      </c>
    </row>
    <row r="406" spans="1:8" s="67" customFormat="1" ht="15.75" hidden="1" customHeight="1">
      <c r="A406" s="58" t="s">
        <v>434</v>
      </c>
      <c r="B406" s="45" t="s">
        <v>409</v>
      </c>
      <c r="C406" s="45" t="s">
        <v>13</v>
      </c>
      <c r="D406" s="55" t="s">
        <v>435</v>
      </c>
      <c r="E406" s="45"/>
      <c r="F406" s="36">
        <f>F407+F408</f>
        <v>55874.9</v>
      </c>
      <c r="G406" s="36">
        <f>G407+G408</f>
        <v>56101.599999999999</v>
      </c>
      <c r="H406" s="36">
        <f>H407+H408</f>
        <v>57747.1</v>
      </c>
    </row>
    <row r="407" spans="1:8" s="67" customFormat="1" ht="15.75" hidden="1" customHeight="1">
      <c r="A407" s="78" t="s">
        <v>158</v>
      </c>
      <c r="B407" s="45" t="s">
        <v>409</v>
      </c>
      <c r="C407" s="45" t="s">
        <v>13</v>
      </c>
      <c r="D407" s="55" t="s">
        <v>435</v>
      </c>
      <c r="E407" s="45" t="s">
        <v>159</v>
      </c>
      <c r="F407" s="36">
        <f>60374.9-4500</f>
        <v>55874.9</v>
      </c>
      <c r="G407" s="36">
        <f>60374.9-4273.3</f>
        <v>56101.599999999999</v>
      </c>
      <c r="H407" s="36">
        <f>60374.9-2627.8</f>
        <v>57747.1</v>
      </c>
    </row>
    <row r="408" spans="1:8" s="67" customFormat="1" ht="15.75" hidden="1" customHeight="1">
      <c r="A408" s="78" t="s">
        <v>158</v>
      </c>
      <c r="B408" s="45" t="s">
        <v>409</v>
      </c>
      <c r="C408" s="45" t="s">
        <v>13</v>
      </c>
      <c r="D408" s="55" t="s">
        <v>435</v>
      </c>
      <c r="E408" s="45" t="s">
        <v>436</v>
      </c>
      <c r="F408" s="105">
        <v>0</v>
      </c>
      <c r="G408" s="105">
        <v>0</v>
      </c>
      <c r="H408" s="105">
        <v>0</v>
      </c>
    </row>
    <row r="409" spans="1:8" s="67" customFormat="1" ht="24.75" hidden="1" customHeight="1">
      <c r="A409" s="78" t="s">
        <v>64</v>
      </c>
      <c r="B409" s="45" t="s">
        <v>409</v>
      </c>
      <c r="C409" s="45" t="s">
        <v>13</v>
      </c>
      <c r="D409" s="55" t="s">
        <v>437</v>
      </c>
      <c r="E409" s="45"/>
      <c r="F409" s="36">
        <f>F410</f>
        <v>0</v>
      </c>
      <c r="G409" s="36">
        <f>G410</f>
        <v>0</v>
      </c>
      <c r="H409" s="36">
        <f>H410</f>
        <v>0</v>
      </c>
    </row>
    <row r="410" spans="1:8" s="67" customFormat="1" ht="15.75" hidden="1" customHeight="1">
      <c r="A410" s="78" t="s">
        <v>203</v>
      </c>
      <c r="B410" s="45" t="s">
        <v>409</v>
      </c>
      <c r="C410" s="45" t="s">
        <v>13</v>
      </c>
      <c r="D410" s="55" t="s">
        <v>437</v>
      </c>
      <c r="E410" s="45" t="s">
        <v>159</v>
      </c>
      <c r="F410" s="36">
        <v>0</v>
      </c>
      <c r="G410" s="36">
        <v>0</v>
      </c>
      <c r="H410" s="36">
        <v>0</v>
      </c>
    </row>
    <row r="411" spans="1:8" s="67" customFormat="1" ht="38.25" hidden="1" customHeight="1">
      <c r="A411" s="116" t="s">
        <v>438</v>
      </c>
      <c r="B411" s="45" t="s">
        <v>409</v>
      </c>
      <c r="C411" s="45" t="s">
        <v>13</v>
      </c>
      <c r="D411" s="55" t="s">
        <v>439</v>
      </c>
      <c r="E411" s="45"/>
      <c r="F411" s="36">
        <f>F412</f>
        <v>5307.3</v>
      </c>
      <c r="G411" s="36">
        <f>G412</f>
        <v>5176.5</v>
      </c>
      <c r="H411" s="36">
        <f>H412</f>
        <v>5333.5999999999995</v>
      </c>
    </row>
    <row r="412" spans="1:8" s="67" customFormat="1" ht="15.75" hidden="1" customHeight="1">
      <c r="A412" s="116" t="s">
        <v>158</v>
      </c>
      <c r="B412" s="45" t="s">
        <v>409</v>
      </c>
      <c r="C412" s="45" t="s">
        <v>13</v>
      </c>
      <c r="D412" s="55" t="s">
        <v>439</v>
      </c>
      <c r="E412" s="45" t="s">
        <v>159</v>
      </c>
      <c r="F412" s="36">
        <f>5201.2+106.1</f>
        <v>5307.3</v>
      </c>
      <c r="G412" s="36">
        <f>5073+103.5</f>
        <v>5176.5</v>
      </c>
      <c r="H412" s="36">
        <f>5226.9+106.7</f>
        <v>5333.5999999999995</v>
      </c>
    </row>
    <row r="413" spans="1:8" s="67" customFormat="1" ht="51.75" hidden="1" customHeight="1">
      <c r="A413" s="110" t="s">
        <v>440</v>
      </c>
      <c r="B413" s="45" t="s">
        <v>409</v>
      </c>
      <c r="C413" s="45" t="s">
        <v>13</v>
      </c>
      <c r="D413" s="55" t="s">
        <v>441</v>
      </c>
      <c r="E413" s="45"/>
      <c r="F413" s="36">
        <f>F414</f>
        <v>180.60000000000002</v>
      </c>
      <c r="G413" s="36">
        <f>G414</f>
        <v>0</v>
      </c>
      <c r="H413" s="36">
        <f>H414</f>
        <v>0</v>
      </c>
    </row>
    <row r="414" spans="1:8" s="67" customFormat="1" ht="18.75" hidden="1" customHeight="1">
      <c r="A414" s="78" t="s">
        <v>158</v>
      </c>
      <c r="B414" s="45" t="s">
        <v>409</v>
      </c>
      <c r="C414" s="45" t="s">
        <v>13</v>
      </c>
      <c r="D414" s="55" t="s">
        <v>441</v>
      </c>
      <c r="E414" s="45" t="s">
        <v>159</v>
      </c>
      <c r="F414" s="36">
        <f>178.8+1.8</f>
        <v>180.60000000000002</v>
      </c>
      <c r="G414" s="36">
        <v>0</v>
      </c>
      <c r="H414" s="36">
        <v>0</v>
      </c>
    </row>
    <row r="415" spans="1:8" s="67" customFormat="1" ht="24.75" hidden="1" customHeight="1">
      <c r="A415" s="116" t="s">
        <v>442</v>
      </c>
      <c r="B415" s="45" t="s">
        <v>409</v>
      </c>
      <c r="C415" s="45" t="s">
        <v>13</v>
      </c>
      <c r="D415" s="55" t="s">
        <v>443</v>
      </c>
      <c r="E415" s="45"/>
      <c r="F415" s="36">
        <f>F416</f>
        <v>0</v>
      </c>
      <c r="G415" s="36">
        <f>G416</f>
        <v>0</v>
      </c>
      <c r="H415" s="36">
        <f>H416</f>
        <v>0</v>
      </c>
    </row>
    <row r="416" spans="1:8" s="67" customFormat="1" ht="78" hidden="1" customHeight="1">
      <c r="A416" s="116" t="s">
        <v>444</v>
      </c>
      <c r="B416" s="45" t="s">
        <v>409</v>
      </c>
      <c r="C416" s="45" t="s">
        <v>13</v>
      </c>
      <c r="D416" s="55" t="s">
        <v>443</v>
      </c>
      <c r="E416" s="45" t="s">
        <v>436</v>
      </c>
      <c r="F416" s="36">
        <v>0</v>
      </c>
      <c r="G416" s="36">
        <v>0</v>
      </c>
      <c r="H416" s="36">
        <v>0</v>
      </c>
    </row>
    <row r="417" spans="1:8" s="67" customFormat="1" ht="39.75" hidden="1" customHeight="1">
      <c r="A417" s="68" t="s">
        <v>421</v>
      </c>
      <c r="B417" s="45" t="s">
        <v>409</v>
      </c>
      <c r="C417" s="45" t="s">
        <v>13</v>
      </c>
      <c r="D417" s="55" t="s">
        <v>422</v>
      </c>
      <c r="E417" s="45"/>
      <c r="F417" s="36">
        <f t="shared" ref="F417:H418" si="49">F418</f>
        <v>7007.5999999999995</v>
      </c>
      <c r="G417" s="36">
        <f t="shared" si="49"/>
        <v>7007.5999999999995</v>
      </c>
      <c r="H417" s="36">
        <f t="shared" si="49"/>
        <v>7007.5999999999995</v>
      </c>
    </row>
    <row r="418" spans="1:8" s="67" customFormat="1" ht="51" hidden="1" customHeight="1">
      <c r="A418" s="58" t="s">
        <v>423</v>
      </c>
      <c r="B418" s="45" t="s">
        <v>409</v>
      </c>
      <c r="C418" s="45" t="s">
        <v>13</v>
      </c>
      <c r="D418" s="55" t="s">
        <v>424</v>
      </c>
      <c r="E418" s="45"/>
      <c r="F418" s="36">
        <f t="shared" si="49"/>
        <v>7007.5999999999995</v>
      </c>
      <c r="G418" s="36">
        <f t="shared" si="49"/>
        <v>7007.5999999999995</v>
      </c>
      <c r="H418" s="36">
        <f t="shared" si="49"/>
        <v>7007.5999999999995</v>
      </c>
    </row>
    <row r="419" spans="1:8" s="67" customFormat="1" ht="15.75" hidden="1" customHeight="1">
      <c r="A419" s="78" t="s">
        <v>158</v>
      </c>
      <c r="B419" s="45" t="s">
        <v>409</v>
      </c>
      <c r="C419" s="45" t="s">
        <v>13</v>
      </c>
      <c r="D419" s="55" t="s">
        <v>424</v>
      </c>
      <c r="E419" s="45" t="s">
        <v>159</v>
      </c>
      <c r="F419" s="36">
        <f>7192.4-184.8</f>
        <v>7007.5999999999995</v>
      </c>
      <c r="G419" s="36">
        <f>7192.4-184.8</f>
        <v>7007.5999999999995</v>
      </c>
      <c r="H419" s="36">
        <f>7192.4-184.8</f>
        <v>7007.5999999999995</v>
      </c>
    </row>
    <row r="420" spans="1:8" s="67" customFormat="1" ht="38.25" hidden="1" customHeight="1">
      <c r="A420" s="78" t="s">
        <v>425</v>
      </c>
      <c r="B420" s="45" t="s">
        <v>409</v>
      </c>
      <c r="C420" s="45" t="s">
        <v>13</v>
      </c>
      <c r="D420" s="55" t="s">
        <v>426</v>
      </c>
      <c r="E420" s="45"/>
      <c r="F420" s="36">
        <f t="shared" ref="F420:H421" si="50">F421</f>
        <v>90</v>
      </c>
      <c r="G420" s="36">
        <f t="shared" si="50"/>
        <v>100</v>
      </c>
      <c r="H420" s="36">
        <f t="shared" si="50"/>
        <v>100</v>
      </c>
    </row>
    <row r="421" spans="1:8" s="67" customFormat="1" ht="15.75" hidden="1" customHeight="1">
      <c r="A421" s="58" t="s">
        <v>434</v>
      </c>
      <c r="B421" s="45" t="s">
        <v>409</v>
      </c>
      <c r="C421" s="45" t="s">
        <v>13</v>
      </c>
      <c r="D421" s="55" t="s">
        <v>445</v>
      </c>
      <c r="E421" s="45"/>
      <c r="F421" s="36">
        <f t="shared" si="50"/>
        <v>90</v>
      </c>
      <c r="G421" s="36">
        <f t="shared" si="50"/>
        <v>100</v>
      </c>
      <c r="H421" s="36">
        <f t="shared" si="50"/>
        <v>100</v>
      </c>
    </row>
    <row r="422" spans="1:8" s="67" customFormat="1" ht="15.75" hidden="1" customHeight="1">
      <c r="A422" s="78" t="s">
        <v>158</v>
      </c>
      <c r="B422" s="45" t="s">
        <v>409</v>
      </c>
      <c r="C422" s="45" t="s">
        <v>13</v>
      </c>
      <c r="D422" s="55" t="s">
        <v>445</v>
      </c>
      <c r="E422" s="45" t="s">
        <v>159</v>
      </c>
      <c r="F422" s="36">
        <v>90</v>
      </c>
      <c r="G422" s="36">
        <v>100</v>
      </c>
      <c r="H422" s="36">
        <v>100</v>
      </c>
    </row>
    <row r="423" spans="1:8" s="67" customFormat="1" ht="24" hidden="1" customHeight="1">
      <c r="A423" s="78" t="s">
        <v>446</v>
      </c>
      <c r="B423" s="45" t="s">
        <v>409</v>
      </c>
      <c r="C423" s="45" t="s">
        <v>13</v>
      </c>
      <c r="D423" s="55" t="s">
        <v>447</v>
      </c>
      <c r="E423" s="45"/>
      <c r="F423" s="36">
        <f t="shared" ref="F423:H424" si="51">F424</f>
        <v>91.7</v>
      </c>
      <c r="G423" s="36">
        <f t="shared" si="51"/>
        <v>100</v>
      </c>
      <c r="H423" s="36">
        <f t="shared" si="51"/>
        <v>100</v>
      </c>
    </row>
    <row r="424" spans="1:8" s="67" customFormat="1" ht="15.75" hidden="1" customHeight="1">
      <c r="A424" s="58" t="s">
        <v>434</v>
      </c>
      <c r="B424" s="45" t="s">
        <v>409</v>
      </c>
      <c r="C424" s="45" t="s">
        <v>13</v>
      </c>
      <c r="D424" s="55" t="s">
        <v>448</v>
      </c>
      <c r="E424" s="45"/>
      <c r="F424" s="36">
        <f t="shared" si="51"/>
        <v>91.7</v>
      </c>
      <c r="G424" s="36">
        <f t="shared" si="51"/>
        <v>100</v>
      </c>
      <c r="H424" s="36">
        <f t="shared" si="51"/>
        <v>100</v>
      </c>
    </row>
    <row r="425" spans="1:8" s="67" customFormat="1" ht="15.75" hidden="1" customHeight="1">
      <c r="A425" s="78" t="s">
        <v>158</v>
      </c>
      <c r="B425" s="45" t="s">
        <v>409</v>
      </c>
      <c r="C425" s="45" t="s">
        <v>13</v>
      </c>
      <c r="D425" s="55" t="s">
        <v>448</v>
      </c>
      <c r="E425" s="45" t="s">
        <v>159</v>
      </c>
      <c r="F425" s="36">
        <v>91.7</v>
      </c>
      <c r="G425" s="36">
        <v>100</v>
      </c>
      <c r="H425" s="36">
        <v>100</v>
      </c>
    </row>
    <row r="426" spans="1:8" s="67" customFormat="1" ht="27.75" hidden="1" customHeight="1">
      <c r="A426" s="78" t="s">
        <v>449</v>
      </c>
      <c r="B426" s="45" t="s">
        <v>409</v>
      </c>
      <c r="C426" s="45" t="s">
        <v>13</v>
      </c>
      <c r="D426" s="55" t="s">
        <v>450</v>
      </c>
      <c r="E426" s="45"/>
      <c r="F426" s="36">
        <f t="shared" ref="F426:H427" si="52">F427</f>
        <v>0</v>
      </c>
      <c r="G426" s="36">
        <f t="shared" si="52"/>
        <v>1568.7</v>
      </c>
      <c r="H426" s="36">
        <f t="shared" si="52"/>
        <v>3000.3</v>
      </c>
    </row>
    <row r="427" spans="1:8" s="67" customFormat="1" ht="51" hidden="1" customHeight="1">
      <c r="A427" s="78" t="s">
        <v>451</v>
      </c>
      <c r="B427" s="45" t="s">
        <v>409</v>
      </c>
      <c r="C427" s="45" t="s">
        <v>13</v>
      </c>
      <c r="D427" s="55" t="s">
        <v>452</v>
      </c>
      <c r="E427" s="45"/>
      <c r="F427" s="36">
        <f t="shared" si="52"/>
        <v>0</v>
      </c>
      <c r="G427" s="36">
        <f t="shared" si="52"/>
        <v>1568.7</v>
      </c>
      <c r="H427" s="36">
        <f t="shared" si="52"/>
        <v>3000.3</v>
      </c>
    </row>
    <row r="428" spans="1:8" s="67" customFormat="1" ht="15.75" hidden="1" customHeight="1">
      <c r="A428" s="78" t="s">
        <v>203</v>
      </c>
      <c r="B428" s="45" t="s">
        <v>409</v>
      </c>
      <c r="C428" s="45" t="s">
        <v>13</v>
      </c>
      <c r="D428" s="55" t="s">
        <v>452</v>
      </c>
      <c r="E428" s="45" t="s">
        <v>159</v>
      </c>
      <c r="F428" s="36">
        <v>0</v>
      </c>
      <c r="G428" s="36">
        <f>1568.5+0.2</f>
        <v>1568.7</v>
      </c>
      <c r="H428" s="36">
        <f>3000+0.3</f>
        <v>3000.3</v>
      </c>
    </row>
    <row r="429" spans="1:8" s="67" customFormat="1" ht="27.75" hidden="1" customHeight="1">
      <c r="A429" s="116" t="s">
        <v>453</v>
      </c>
      <c r="B429" s="45" t="s">
        <v>409</v>
      </c>
      <c r="C429" s="45" t="s">
        <v>13</v>
      </c>
      <c r="D429" s="55" t="s">
        <v>454</v>
      </c>
      <c r="E429" s="45"/>
      <c r="F429" s="36">
        <f t="shared" ref="F429:H430" si="53">F430</f>
        <v>0</v>
      </c>
      <c r="G429" s="36">
        <f t="shared" si="53"/>
        <v>0</v>
      </c>
      <c r="H429" s="36">
        <f t="shared" si="53"/>
        <v>0</v>
      </c>
    </row>
    <row r="430" spans="1:8" s="67" customFormat="1" ht="36.75" hidden="1" customHeight="1">
      <c r="A430" s="110" t="s">
        <v>455</v>
      </c>
      <c r="B430" s="45" t="s">
        <v>409</v>
      </c>
      <c r="C430" s="45" t="s">
        <v>13</v>
      </c>
      <c r="D430" s="55" t="s">
        <v>456</v>
      </c>
      <c r="E430" s="45"/>
      <c r="F430" s="36">
        <f t="shared" si="53"/>
        <v>0</v>
      </c>
      <c r="G430" s="36">
        <f t="shared" si="53"/>
        <v>0</v>
      </c>
      <c r="H430" s="36">
        <f t="shared" si="53"/>
        <v>0</v>
      </c>
    </row>
    <row r="431" spans="1:8" s="67" customFormat="1" ht="15.75" hidden="1" customHeight="1">
      <c r="A431" s="116" t="s">
        <v>203</v>
      </c>
      <c r="B431" s="45" t="s">
        <v>409</v>
      </c>
      <c r="C431" s="45" t="s">
        <v>13</v>
      </c>
      <c r="D431" s="55" t="s">
        <v>456</v>
      </c>
      <c r="E431" s="45" t="s">
        <v>159</v>
      </c>
      <c r="F431" s="36">
        <v>0</v>
      </c>
      <c r="G431" s="36">
        <v>0</v>
      </c>
      <c r="H431" s="36">
        <v>0</v>
      </c>
    </row>
    <row r="432" spans="1:8" s="67" customFormat="1" ht="25.5" hidden="1" customHeight="1">
      <c r="A432" s="78" t="s">
        <v>457</v>
      </c>
      <c r="B432" s="45" t="s">
        <v>409</v>
      </c>
      <c r="C432" s="45" t="s">
        <v>13</v>
      </c>
      <c r="D432" s="55" t="s">
        <v>458</v>
      </c>
      <c r="E432" s="45"/>
      <c r="F432" s="36">
        <f t="shared" ref="F432:H433" si="54">F433</f>
        <v>1655.1000000000001</v>
      </c>
      <c r="G432" s="36">
        <f t="shared" si="54"/>
        <v>1633.4</v>
      </c>
      <c r="H432" s="36">
        <f t="shared" si="54"/>
        <v>6670.2</v>
      </c>
    </row>
    <row r="433" spans="1:8" s="67" customFormat="1" ht="27" hidden="1" customHeight="1">
      <c r="A433" s="116" t="s">
        <v>459</v>
      </c>
      <c r="B433" s="45" t="s">
        <v>409</v>
      </c>
      <c r="C433" s="45" t="s">
        <v>13</v>
      </c>
      <c r="D433" s="55" t="s">
        <v>460</v>
      </c>
      <c r="E433" s="45"/>
      <c r="F433" s="36">
        <f t="shared" si="54"/>
        <v>1655.1000000000001</v>
      </c>
      <c r="G433" s="36">
        <f t="shared" si="54"/>
        <v>1633.4</v>
      </c>
      <c r="H433" s="36">
        <f t="shared" si="54"/>
        <v>6670.2</v>
      </c>
    </row>
    <row r="434" spans="1:8" s="67" customFormat="1" ht="15.75" hidden="1" customHeight="1">
      <c r="A434" s="78" t="s">
        <v>203</v>
      </c>
      <c r="B434" s="45" t="s">
        <v>409</v>
      </c>
      <c r="C434" s="45" t="s">
        <v>13</v>
      </c>
      <c r="D434" s="55" t="s">
        <v>460</v>
      </c>
      <c r="E434" s="45" t="s">
        <v>159</v>
      </c>
      <c r="F434" s="36">
        <f>1584.4+70.7</f>
        <v>1655.1000000000001</v>
      </c>
      <c r="G434" s="36">
        <f>1563.7+69.7</f>
        <v>1633.4</v>
      </c>
      <c r="H434" s="36">
        <f>6385.4+284.8</f>
        <v>6670.2</v>
      </c>
    </row>
    <row r="435" spans="1:8" s="63" customFormat="1" ht="13.5" customHeight="1">
      <c r="A435" s="126" t="s">
        <v>461</v>
      </c>
      <c r="B435" s="69" t="s">
        <v>409</v>
      </c>
      <c r="C435" s="69" t="s">
        <v>31</v>
      </c>
      <c r="D435" s="109"/>
      <c r="E435" s="69"/>
      <c r="F435" s="61">
        <v>22997.9</v>
      </c>
      <c r="G435" s="61">
        <v>25361.5</v>
      </c>
      <c r="H435" s="61">
        <v>26069.9</v>
      </c>
    </row>
    <row r="436" spans="1:8" s="67" customFormat="1" ht="27.75" hidden="1" customHeight="1">
      <c r="A436" s="78" t="s">
        <v>197</v>
      </c>
      <c r="B436" s="45" t="s">
        <v>409</v>
      </c>
      <c r="C436" s="45" t="s">
        <v>31</v>
      </c>
      <c r="D436" s="55" t="s">
        <v>198</v>
      </c>
      <c r="E436" s="45"/>
      <c r="F436" s="36">
        <f>F437</f>
        <v>4799.3</v>
      </c>
      <c r="G436" s="36">
        <f>G437</f>
        <v>4899.3</v>
      </c>
      <c r="H436" s="36">
        <f>H437</f>
        <v>4899.3</v>
      </c>
    </row>
    <row r="437" spans="1:8" s="67" customFormat="1" ht="27.75" hidden="1" customHeight="1">
      <c r="A437" s="35" t="s">
        <v>462</v>
      </c>
      <c r="B437" s="45" t="s">
        <v>409</v>
      </c>
      <c r="C437" s="45" t="s">
        <v>31</v>
      </c>
      <c r="D437" s="55" t="s">
        <v>393</v>
      </c>
      <c r="E437" s="45"/>
      <c r="F437" s="36">
        <f>F438+F440</f>
        <v>4799.3</v>
      </c>
      <c r="G437" s="36">
        <f>G438+G440</f>
        <v>4899.3</v>
      </c>
      <c r="H437" s="36">
        <f>H438+H440</f>
        <v>4899.3</v>
      </c>
    </row>
    <row r="438" spans="1:8" s="67" customFormat="1" ht="17.25" hidden="1" customHeight="1">
      <c r="A438" s="35" t="s">
        <v>463</v>
      </c>
      <c r="B438" s="45" t="s">
        <v>409</v>
      </c>
      <c r="C438" s="45" t="s">
        <v>31</v>
      </c>
      <c r="D438" s="55" t="s">
        <v>464</v>
      </c>
      <c r="E438" s="45"/>
      <c r="F438" s="36">
        <f>F439</f>
        <v>4799.3</v>
      </c>
      <c r="G438" s="36">
        <f>G439</f>
        <v>4899.3</v>
      </c>
      <c r="H438" s="36">
        <f>H439</f>
        <v>4899.3</v>
      </c>
    </row>
    <row r="439" spans="1:8" s="67" customFormat="1" ht="17.25" hidden="1" customHeight="1">
      <c r="A439" s="78" t="s">
        <v>158</v>
      </c>
      <c r="B439" s="45" t="s">
        <v>409</v>
      </c>
      <c r="C439" s="45" t="s">
        <v>31</v>
      </c>
      <c r="D439" s="55" t="s">
        <v>464</v>
      </c>
      <c r="E439" s="45" t="s">
        <v>159</v>
      </c>
      <c r="F439" s="36">
        <f>4899.3-100</f>
        <v>4799.3</v>
      </c>
      <c r="G439" s="36">
        <v>4899.3</v>
      </c>
      <c r="H439" s="36">
        <v>4899.3</v>
      </c>
    </row>
    <row r="440" spans="1:8" s="67" customFormat="1" ht="27.75" hidden="1" customHeight="1">
      <c r="A440" s="116" t="s">
        <v>64</v>
      </c>
      <c r="B440" s="45" t="s">
        <v>409</v>
      </c>
      <c r="C440" s="45" t="s">
        <v>31</v>
      </c>
      <c r="D440" s="55" t="s">
        <v>465</v>
      </c>
      <c r="E440" s="45"/>
      <c r="F440" s="36">
        <f>F441</f>
        <v>0</v>
      </c>
      <c r="G440" s="36">
        <f>G441</f>
        <v>0</v>
      </c>
      <c r="H440" s="36">
        <f>H441</f>
        <v>0</v>
      </c>
    </row>
    <row r="441" spans="1:8" s="67" customFormat="1" ht="17.25" hidden="1" customHeight="1">
      <c r="A441" s="116" t="s">
        <v>203</v>
      </c>
      <c r="B441" s="45" t="s">
        <v>409</v>
      </c>
      <c r="C441" s="45" t="s">
        <v>31</v>
      </c>
      <c r="D441" s="55" t="s">
        <v>465</v>
      </c>
      <c r="E441" s="45" t="s">
        <v>159</v>
      </c>
      <c r="F441" s="36">
        <v>0</v>
      </c>
      <c r="G441" s="36">
        <v>0</v>
      </c>
      <c r="H441" s="36">
        <v>0</v>
      </c>
    </row>
    <row r="442" spans="1:8" s="67" customFormat="1" ht="27" hidden="1" customHeight="1">
      <c r="A442" s="78" t="s">
        <v>411</v>
      </c>
      <c r="B442" s="45" t="s">
        <v>409</v>
      </c>
      <c r="C442" s="45" t="s">
        <v>31</v>
      </c>
      <c r="D442" s="55" t="s">
        <v>412</v>
      </c>
      <c r="E442" s="45"/>
      <c r="F442" s="36">
        <f>F443</f>
        <v>15838.3</v>
      </c>
      <c r="G442" s="36">
        <f>G443</f>
        <v>15833.5</v>
      </c>
      <c r="H442" s="36">
        <f>H443</f>
        <v>15833.5</v>
      </c>
    </row>
    <row r="443" spans="1:8" s="67" customFormat="1" ht="28.5" hidden="1" customHeight="1">
      <c r="A443" s="35" t="s">
        <v>413</v>
      </c>
      <c r="B443" s="45" t="s">
        <v>409</v>
      </c>
      <c r="C443" s="45" t="s">
        <v>31</v>
      </c>
      <c r="D443" s="55" t="s">
        <v>414</v>
      </c>
      <c r="E443" s="45"/>
      <c r="F443" s="36">
        <f>F444+F451+F454</f>
        <v>15838.3</v>
      </c>
      <c r="G443" s="36">
        <f>G444+G451+G454</f>
        <v>15833.5</v>
      </c>
      <c r="H443" s="36">
        <f>H444+H451+H454</f>
        <v>15833.5</v>
      </c>
    </row>
    <row r="444" spans="1:8" s="67" customFormat="1" ht="38.25" hidden="1" customHeight="1">
      <c r="A444" s="78" t="s">
        <v>466</v>
      </c>
      <c r="B444" s="45" t="s">
        <v>409</v>
      </c>
      <c r="C444" s="45" t="s">
        <v>31</v>
      </c>
      <c r="D444" s="55" t="s">
        <v>467</v>
      </c>
      <c r="E444" s="45"/>
      <c r="F444" s="36">
        <f>F445+F449+F447</f>
        <v>15755.5</v>
      </c>
      <c r="G444" s="36">
        <f>G445+G449+G447</f>
        <v>15755.5</v>
      </c>
      <c r="H444" s="36">
        <f>H445+H449+H447</f>
        <v>15755.5</v>
      </c>
    </row>
    <row r="445" spans="1:8" s="67" customFormat="1" ht="18" hidden="1" customHeight="1">
      <c r="A445" s="35" t="s">
        <v>463</v>
      </c>
      <c r="B445" s="45" t="s">
        <v>409</v>
      </c>
      <c r="C445" s="45" t="s">
        <v>31</v>
      </c>
      <c r="D445" s="55" t="s">
        <v>468</v>
      </c>
      <c r="E445" s="45"/>
      <c r="F445" s="36">
        <f>F446</f>
        <v>12605.9</v>
      </c>
      <c r="G445" s="36">
        <f>G446</f>
        <v>12605.9</v>
      </c>
      <c r="H445" s="36">
        <f>H446</f>
        <v>12605.9</v>
      </c>
    </row>
    <row r="446" spans="1:8" s="67" customFormat="1" ht="17.25" hidden="1" customHeight="1">
      <c r="A446" s="78" t="s">
        <v>158</v>
      </c>
      <c r="B446" s="45" t="s">
        <v>409</v>
      </c>
      <c r="C446" s="45" t="s">
        <v>31</v>
      </c>
      <c r="D446" s="55" t="s">
        <v>468</v>
      </c>
      <c r="E446" s="45" t="s">
        <v>159</v>
      </c>
      <c r="F446" s="36">
        <f>15651.5-3045.6</f>
        <v>12605.9</v>
      </c>
      <c r="G446" s="36">
        <f>15651.5-3045.6</f>
        <v>12605.9</v>
      </c>
      <c r="H446" s="36">
        <f>15651.5-3045.6</f>
        <v>12605.9</v>
      </c>
    </row>
    <row r="447" spans="1:8" s="67" customFormat="1" ht="25.5" hidden="1" customHeight="1">
      <c r="A447" s="78" t="s">
        <v>64</v>
      </c>
      <c r="B447" s="45" t="s">
        <v>409</v>
      </c>
      <c r="C447" s="45" t="s">
        <v>31</v>
      </c>
      <c r="D447" s="55" t="s">
        <v>469</v>
      </c>
      <c r="E447" s="45"/>
      <c r="F447" s="36">
        <f>F448</f>
        <v>0</v>
      </c>
      <c r="G447" s="36">
        <f>G448</f>
        <v>0</v>
      </c>
      <c r="H447" s="36">
        <f>H448</f>
        <v>0</v>
      </c>
    </row>
    <row r="448" spans="1:8" s="67" customFormat="1" ht="17.25" hidden="1" customHeight="1">
      <c r="A448" s="78" t="s">
        <v>203</v>
      </c>
      <c r="B448" s="45" t="s">
        <v>409</v>
      </c>
      <c r="C448" s="45" t="s">
        <v>31</v>
      </c>
      <c r="D448" s="55" t="s">
        <v>469</v>
      </c>
      <c r="E448" s="45" t="s">
        <v>159</v>
      </c>
      <c r="F448" s="36">
        <v>0</v>
      </c>
      <c r="G448" s="36">
        <v>0</v>
      </c>
      <c r="H448" s="36">
        <v>0</v>
      </c>
    </row>
    <row r="449" spans="1:8" s="67" customFormat="1" ht="40.5" hidden="1" customHeight="1">
      <c r="A449" s="127" t="s">
        <v>470</v>
      </c>
      <c r="B449" s="45" t="s">
        <v>409</v>
      </c>
      <c r="C449" s="45" t="s">
        <v>31</v>
      </c>
      <c r="D449" s="55" t="s">
        <v>471</v>
      </c>
      <c r="E449" s="45"/>
      <c r="F449" s="36">
        <f>F450</f>
        <v>3149.6</v>
      </c>
      <c r="G449" s="36">
        <f>G450</f>
        <v>3149.6</v>
      </c>
      <c r="H449" s="36">
        <f>H450</f>
        <v>3149.6</v>
      </c>
    </row>
    <row r="450" spans="1:8" s="67" customFormat="1" ht="39.75" hidden="1" customHeight="1">
      <c r="A450" s="128" t="s">
        <v>147</v>
      </c>
      <c r="B450" s="45" t="s">
        <v>409</v>
      </c>
      <c r="C450" s="45" t="s">
        <v>31</v>
      </c>
      <c r="D450" s="55" t="s">
        <v>471</v>
      </c>
      <c r="E450" s="45" t="s">
        <v>148</v>
      </c>
      <c r="F450" s="36">
        <f>3045.6+104</f>
        <v>3149.6</v>
      </c>
      <c r="G450" s="36">
        <f>3045.6+104</f>
        <v>3149.6</v>
      </c>
      <c r="H450" s="36">
        <f>3045.6+104</f>
        <v>3149.6</v>
      </c>
    </row>
    <row r="451" spans="1:8" s="67" customFormat="1" ht="42" hidden="1" customHeight="1">
      <c r="A451" s="78" t="s">
        <v>425</v>
      </c>
      <c r="B451" s="45" t="s">
        <v>409</v>
      </c>
      <c r="C451" s="45" t="s">
        <v>31</v>
      </c>
      <c r="D451" s="55" t="s">
        <v>426</v>
      </c>
      <c r="E451" s="45"/>
      <c r="F451" s="36">
        <f t="shared" ref="F451:H452" si="55">F452</f>
        <v>17</v>
      </c>
      <c r="G451" s="36">
        <f t="shared" si="55"/>
        <v>20</v>
      </c>
      <c r="H451" s="36">
        <f t="shared" si="55"/>
        <v>20</v>
      </c>
    </row>
    <row r="452" spans="1:8" s="67" customFormat="1" ht="16.5" hidden="1" customHeight="1">
      <c r="A452" s="35" t="s">
        <v>463</v>
      </c>
      <c r="B452" s="45" t="s">
        <v>409</v>
      </c>
      <c r="C452" s="45" t="s">
        <v>31</v>
      </c>
      <c r="D452" s="55" t="s">
        <v>472</v>
      </c>
      <c r="E452" s="45"/>
      <c r="F452" s="36">
        <f t="shared" si="55"/>
        <v>17</v>
      </c>
      <c r="G452" s="36">
        <f t="shared" si="55"/>
        <v>20</v>
      </c>
      <c r="H452" s="36">
        <f t="shared" si="55"/>
        <v>20</v>
      </c>
    </row>
    <row r="453" spans="1:8" s="67" customFormat="1" ht="17.25" hidden="1" customHeight="1">
      <c r="A453" s="78" t="s">
        <v>158</v>
      </c>
      <c r="B453" s="45" t="s">
        <v>409</v>
      </c>
      <c r="C453" s="45" t="s">
        <v>31</v>
      </c>
      <c r="D453" s="55" t="s">
        <v>472</v>
      </c>
      <c r="E453" s="45" t="s">
        <v>159</v>
      </c>
      <c r="F453" s="36">
        <v>17</v>
      </c>
      <c r="G453" s="36">
        <v>20</v>
      </c>
      <c r="H453" s="36">
        <v>20</v>
      </c>
    </row>
    <row r="454" spans="1:8" s="67" customFormat="1" ht="24.75" hidden="1" customHeight="1">
      <c r="A454" s="78" t="s">
        <v>446</v>
      </c>
      <c r="B454" s="45" t="s">
        <v>409</v>
      </c>
      <c r="C454" s="45" t="s">
        <v>31</v>
      </c>
      <c r="D454" s="55" t="s">
        <v>447</v>
      </c>
      <c r="E454" s="45"/>
      <c r="F454" s="36">
        <f t="shared" ref="F454:H455" si="56">F455</f>
        <v>65.8</v>
      </c>
      <c r="G454" s="36">
        <f t="shared" si="56"/>
        <v>58</v>
      </c>
      <c r="H454" s="36">
        <f t="shared" si="56"/>
        <v>58</v>
      </c>
    </row>
    <row r="455" spans="1:8" s="67" customFormat="1" ht="17.25" hidden="1" customHeight="1">
      <c r="A455" s="35" t="s">
        <v>463</v>
      </c>
      <c r="B455" s="45" t="s">
        <v>409</v>
      </c>
      <c r="C455" s="45" t="s">
        <v>31</v>
      </c>
      <c r="D455" s="55" t="s">
        <v>473</v>
      </c>
      <c r="E455" s="45"/>
      <c r="F455" s="36">
        <f t="shared" si="56"/>
        <v>65.8</v>
      </c>
      <c r="G455" s="36">
        <f t="shared" si="56"/>
        <v>58</v>
      </c>
      <c r="H455" s="36">
        <f t="shared" si="56"/>
        <v>58</v>
      </c>
    </row>
    <row r="456" spans="1:8" s="67" customFormat="1" ht="17.25" hidden="1" customHeight="1">
      <c r="A456" s="78" t="s">
        <v>158</v>
      </c>
      <c r="B456" s="45" t="s">
        <v>409</v>
      </c>
      <c r="C456" s="45" t="s">
        <v>31</v>
      </c>
      <c r="D456" s="55" t="s">
        <v>473</v>
      </c>
      <c r="E456" s="45" t="s">
        <v>159</v>
      </c>
      <c r="F456" s="36">
        <v>65.8</v>
      </c>
      <c r="G456" s="36">
        <v>58</v>
      </c>
      <c r="H456" s="36">
        <v>58</v>
      </c>
    </row>
    <row r="457" spans="1:8" s="31" customFormat="1" ht="13.5" customHeight="1">
      <c r="A457" s="93" t="s">
        <v>474</v>
      </c>
      <c r="B457" s="69" t="s">
        <v>409</v>
      </c>
      <c r="C457" s="69" t="s">
        <v>409</v>
      </c>
      <c r="D457" s="69"/>
      <c r="E457" s="69"/>
      <c r="F457" s="61">
        <v>277.60000000000002</v>
      </c>
      <c r="G457" s="61">
        <v>547.6</v>
      </c>
      <c r="H457" s="61">
        <v>270</v>
      </c>
    </row>
    <row r="458" spans="1:8" s="67" customFormat="1" ht="25.5" hidden="1" customHeight="1">
      <c r="A458" s="78" t="s">
        <v>411</v>
      </c>
      <c r="B458" s="45" t="s">
        <v>409</v>
      </c>
      <c r="C458" s="45" t="s">
        <v>409</v>
      </c>
      <c r="D458" s="55" t="s">
        <v>412</v>
      </c>
      <c r="E458" s="45"/>
      <c r="F458" s="36">
        <f t="shared" ref="F458:H459" si="57">F459</f>
        <v>600</v>
      </c>
      <c r="G458" s="36">
        <f t="shared" si="57"/>
        <v>600</v>
      </c>
      <c r="H458" s="36">
        <f t="shared" si="57"/>
        <v>600</v>
      </c>
    </row>
    <row r="459" spans="1:8" s="67" customFormat="1" ht="24.75" hidden="1" customHeight="1">
      <c r="A459" s="35" t="s">
        <v>413</v>
      </c>
      <c r="B459" s="45" t="s">
        <v>409</v>
      </c>
      <c r="C459" s="45" t="s">
        <v>409</v>
      </c>
      <c r="D459" s="55" t="s">
        <v>414</v>
      </c>
      <c r="E459" s="45"/>
      <c r="F459" s="36">
        <f t="shared" si="57"/>
        <v>600</v>
      </c>
      <c r="G459" s="36">
        <f t="shared" si="57"/>
        <v>600</v>
      </c>
      <c r="H459" s="36">
        <f t="shared" si="57"/>
        <v>600</v>
      </c>
    </row>
    <row r="460" spans="1:8" s="67" customFormat="1" ht="24.75" hidden="1" customHeight="1">
      <c r="A460" s="78" t="s">
        <v>475</v>
      </c>
      <c r="B460" s="45" t="s">
        <v>409</v>
      </c>
      <c r="C460" s="45" t="s">
        <v>409</v>
      </c>
      <c r="D460" s="55" t="s">
        <v>476</v>
      </c>
      <c r="E460" s="45"/>
      <c r="F460" s="36">
        <f>F461+F463+F465</f>
        <v>600</v>
      </c>
      <c r="G460" s="36">
        <f>G461+G463+G465</f>
        <v>600</v>
      </c>
      <c r="H460" s="36">
        <f>H461+H463+H465</f>
        <v>600</v>
      </c>
    </row>
    <row r="461" spans="1:8" s="67" customFormat="1" ht="14.25" hidden="1" customHeight="1">
      <c r="A461" s="58" t="s">
        <v>434</v>
      </c>
      <c r="B461" s="45" t="s">
        <v>409</v>
      </c>
      <c r="C461" s="45" t="s">
        <v>409</v>
      </c>
      <c r="D461" s="55" t="s">
        <v>477</v>
      </c>
      <c r="E461" s="45"/>
      <c r="F461" s="36">
        <f>F462</f>
        <v>400</v>
      </c>
      <c r="G461" s="36">
        <f>G462</f>
        <v>400</v>
      </c>
      <c r="H461" s="36">
        <f>H462</f>
        <v>400</v>
      </c>
    </row>
    <row r="462" spans="1:8" s="67" customFormat="1" ht="14.25" hidden="1" customHeight="1">
      <c r="A462" s="78" t="s">
        <v>158</v>
      </c>
      <c r="B462" s="45" t="s">
        <v>409</v>
      </c>
      <c r="C462" s="45" t="s">
        <v>409</v>
      </c>
      <c r="D462" s="55" t="s">
        <v>477</v>
      </c>
      <c r="E462" s="45" t="s">
        <v>159</v>
      </c>
      <c r="F462" s="36">
        <v>400</v>
      </c>
      <c r="G462" s="36">
        <v>400</v>
      </c>
      <c r="H462" s="36">
        <v>400</v>
      </c>
    </row>
    <row r="463" spans="1:8" s="67" customFormat="1" ht="14.25" hidden="1" customHeight="1">
      <c r="A463" s="58" t="s">
        <v>419</v>
      </c>
      <c r="B463" s="45" t="s">
        <v>409</v>
      </c>
      <c r="C463" s="45" t="s">
        <v>409</v>
      </c>
      <c r="D463" s="55" t="s">
        <v>478</v>
      </c>
      <c r="E463" s="45"/>
      <c r="F463" s="36">
        <f>F464</f>
        <v>80</v>
      </c>
      <c r="G463" s="36">
        <f>G464</f>
        <v>90</v>
      </c>
      <c r="H463" s="36">
        <f>H464</f>
        <v>90</v>
      </c>
    </row>
    <row r="464" spans="1:8" s="67" customFormat="1" ht="14.25" hidden="1" customHeight="1">
      <c r="A464" s="78" t="s">
        <v>158</v>
      </c>
      <c r="B464" s="45" t="s">
        <v>409</v>
      </c>
      <c r="C464" s="45" t="s">
        <v>409</v>
      </c>
      <c r="D464" s="55" t="s">
        <v>478</v>
      </c>
      <c r="E464" s="45" t="s">
        <v>159</v>
      </c>
      <c r="F464" s="36">
        <v>80</v>
      </c>
      <c r="G464" s="36">
        <v>90</v>
      </c>
      <c r="H464" s="36">
        <v>90</v>
      </c>
    </row>
    <row r="465" spans="1:8" s="67" customFormat="1" ht="14.25" hidden="1" customHeight="1">
      <c r="A465" s="35" t="s">
        <v>463</v>
      </c>
      <c r="B465" s="45" t="s">
        <v>409</v>
      </c>
      <c r="C465" s="45" t="s">
        <v>409</v>
      </c>
      <c r="D465" s="55" t="s">
        <v>479</v>
      </c>
      <c r="E465" s="45"/>
      <c r="F465" s="36">
        <f>F466</f>
        <v>120</v>
      </c>
      <c r="G465" s="36">
        <f>G466</f>
        <v>110</v>
      </c>
      <c r="H465" s="36">
        <f>H466</f>
        <v>110</v>
      </c>
    </row>
    <row r="466" spans="1:8" s="67" customFormat="1" ht="14.25" hidden="1" customHeight="1">
      <c r="A466" s="78" t="s">
        <v>158</v>
      </c>
      <c r="B466" s="45" t="s">
        <v>409</v>
      </c>
      <c r="C466" s="45" t="s">
        <v>409</v>
      </c>
      <c r="D466" s="55" t="s">
        <v>479</v>
      </c>
      <c r="E466" s="45" t="s">
        <v>159</v>
      </c>
      <c r="F466" s="36">
        <v>120</v>
      </c>
      <c r="G466" s="36">
        <v>110</v>
      </c>
      <c r="H466" s="36">
        <v>110</v>
      </c>
    </row>
    <row r="467" spans="1:8" s="67" customFormat="1" ht="26.25" hidden="1" customHeight="1">
      <c r="A467" s="78" t="s">
        <v>480</v>
      </c>
      <c r="B467" s="45" t="s">
        <v>409</v>
      </c>
      <c r="C467" s="45" t="s">
        <v>409</v>
      </c>
      <c r="D467" s="55" t="s">
        <v>481</v>
      </c>
      <c r="E467" s="45"/>
      <c r="F467" s="36">
        <f>F468+F472</f>
        <v>222</v>
      </c>
      <c r="G467" s="36">
        <f>G468+G472</f>
        <v>222</v>
      </c>
      <c r="H467" s="36">
        <f>H468+H472</f>
        <v>222</v>
      </c>
    </row>
    <row r="468" spans="1:8" s="67" customFormat="1" ht="39.75" hidden="1" customHeight="1">
      <c r="A468" s="35" t="s">
        <v>482</v>
      </c>
      <c r="B468" s="45" t="s">
        <v>409</v>
      </c>
      <c r="C468" s="45" t="s">
        <v>409</v>
      </c>
      <c r="D468" s="55" t="s">
        <v>483</v>
      </c>
      <c r="E468" s="45"/>
      <c r="F468" s="36">
        <f>F469</f>
        <v>172</v>
      </c>
      <c r="G468" s="36">
        <f>G469</f>
        <v>172</v>
      </c>
      <c r="H468" s="36">
        <f>H469</f>
        <v>172</v>
      </c>
    </row>
    <row r="469" spans="1:8" s="67" customFormat="1" ht="14.25" hidden="1" customHeight="1">
      <c r="A469" s="35" t="s">
        <v>484</v>
      </c>
      <c r="B469" s="45" t="s">
        <v>409</v>
      </c>
      <c r="C469" s="45" t="s">
        <v>409</v>
      </c>
      <c r="D469" s="55" t="s">
        <v>485</v>
      </c>
      <c r="E469" s="45"/>
      <c r="F469" s="36">
        <f>F471+F470</f>
        <v>172</v>
      </c>
      <c r="G469" s="36">
        <f>G471+G470</f>
        <v>172</v>
      </c>
      <c r="H469" s="36">
        <f>H471+H470</f>
        <v>172</v>
      </c>
    </row>
    <row r="470" spans="1:8" s="67" customFormat="1" ht="28.5" hidden="1" customHeight="1">
      <c r="A470" s="40" t="s">
        <v>20</v>
      </c>
      <c r="B470" s="45" t="s">
        <v>409</v>
      </c>
      <c r="C470" s="45" t="s">
        <v>409</v>
      </c>
      <c r="D470" s="55" t="s">
        <v>485</v>
      </c>
      <c r="E470" s="45" t="s">
        <v>21</v>
      </c>
      <c r="F470" s="36">
        <v>50</v>
      </c>
      <c r="G470" s="36">
        <v>50</v>
      </c>
      <c r="H470" s="36">
        <v>50</v>
      </c>
    </row>
    <row r="471" spans="1:8" s="67" customFormat="1" ht="24" hidden="1" customHeight="1">
      <c r="A471" s="35" t="s">
        <v>35</v>
      </c>
      <c r="B471" s="45" t="s">
        <v>409</v>
      </c>
      <c r="C471" s="45" t="s">
        <v>409</v>
      </c>
      <c r="D471" s="55" t="s">
        <v>485</v>
      </c>
      <c r="E471" s="45" t="s">
        <v>36</v>
      </c>
      <c r="F471" s="36">
        <v>122</v>
      </c>
      <c r="G471" s="36">
        <v>122</v>
      </c>
      <c r="H471" s="36">
        <v>122</v>
      </c>
    </row>
    <row r="472" spans="1:8" s="67" customFormat="1" ht="37.5" hidden="1" customHeight="1">
      <c r="A472" s="35" t="s">
        <v>486</v>
      </c>
      <c r="B472" s="45" t="s">
        <v>409</v>
      </c>
      <c r="C472" s="45" t="s">
        <v>409</v>
      </c>
      <c r="D472" s="55" t="s">
        <v>487</v>
      </c>
      <c r="E472" s="45"/>
      <c r="F472" s="36">
        <f t="shared" ref="F472:H473" si="58">F473</f>
        <v>50</v>
      </c>
      <c r="G472" s="36">
        <f t="shared" si="58"/>
        <v>50</v>
      </c>
      <c r="H472" s="36">
        <f t="shared" si="58"/>
        <v>50</v>
      </c>
    </row>
    <row r="473" spans="1:8" s="67" customFormat="1" ht="14.25" hidden="1" customHeight="1">
      <c r="A473" s="35" t="s">
        <v>484</v>
      </c>
      <c r="B473" s="45" t="s">
        <v>409</v>
      </c>
      <c r="C473" s="45" t="s">
        <v>409</v>
      </c>
      <c r="D473" s="55" t="s">
        <v>488</v>
      </c>
      <c r="E473" s="45"/>
      <c r="F473" s="36">
        <f t="shared" si="58"/>
        <v>50</v>
      </c>
      <c r="G473" s="36">
        <f t="shared" si="58"/>
        <v>50</v>
      </c>
      <c r="H473" s="36">
        <f t="shared" si="58"/>
        <v>50</v>
      </c>
    </row>
    <row r="474" spans="1:8" s="67" customFormat="1" ht="26.25" hidden="1" customHeight="1">
      <c r="A474" s="35" t="s">
        <v>35</v>
      </c>
      <c r="B474" s="45" t="s">
        <v>409</v>
      </c>
      <c r="C474" s="45" t="s">
        <v>409</v>
      </c>
      <c r="D474" s="55" t="s">
        <v>488</v>
      </c>
      <c r="E474" s="45" t="s">
        <v>36</v>
      </c>
      <c r="F474" s="36">
        <v>50</v>
      </c>
      <c r="G474" s="36">
        <v>50</v>
      </c>
      <c r="H474" s="36">
        <v>50</v>
      </c>
    </row>
    <row r="475" spans="1:8" s="31" customFormat="1" ht="13.5" customHeight="1">
      <c r="A475" s="42" t="s">
        <v>489</v>
      </c>
      <c r="B475" s="117" t="s">
        <v>409</v>
      </c>
      <c r="C475" s="117" t="s">
        <v>232</v>
      </c>
      <c r="D475" s="118"/>
      <c r="E475" s="29"/>
      <c r="F475" s="61">
        <v>5482.5</v>
      </c>
      <c r="G475" s="61">
        <v>5892.5</v>
      </c>
      <c r="H475" s="61">
        <v>5892.5</v>
      </c>
    </row>
    <row r="476" spans="1:8" s="67" customFormat="1" ht="42.75" hidden="1" customHeight="1">
      <c r="A476" s="35" t="s">
        <v>237</v>
      </c>
      <c r="B476" s="45" t="s">
        <v>409</v>
      </c>
      <c r="C476" s="45" t="s">
        <v>232</v>
      </c>
      <c r="D476" s="55" t="s">
        <v>238</v>
      </c>
      <c r="E476" s="45"/>
      <c r="F476" s="36">
        <f t="shared" ref="F476:H478" si="59">F477</f>
        <v>15</v>
      </c>
      <c r="G476" s="36">
        <f t="shared" si="59"/>
        <v>10</v>
      </c>
      <c r="H476" s="36">
        <f t="shared" si="59"/>
        <v>10</v>
      </c>
    </row>
    <row r="477" spans="1:8" s="67" customFormat="1" ht="28.5" hidden="1" customHeight="1">
      <c r="A477" s="78" t="s">
        <v>239</v>
      </c>
      <c r="B477" s="45" t="s">
        <v>409</v>
      </c>
      <c r="C477" s="45" t="s">
        <v>232</v>
      </c>
      <c r="D477" s="55" t="s">
        <v>240</v>
      </c>
      <c r="E477" s="45"/>
      <c r="F477" s="36">
        <f t="shared" si="59"/>
        <v>15</v>
      </c>
      <c r="G477" s="36">
        <f t="shared" si="59"/>
        <v>10</v>
      </c>
      <c r="H477" s="36">
        <f t="shared" si="59"/>
        <v>10</v>
      </c>
    </row>
    <row r="478" spans="1:8" s="67" customFormat="1" ht="39.75" hidden="1" customHeight="1">
      <c r="A478" s="90" t="s">
        <v>490</v>
      </c>
      <c r="B478" s="45" t="s">
        <v>409</v>
      </c>
      <c r="C478" s="45" t="s">
        <v>232</v>
      </c>
      <c r="D478" s="55" t="s">
        <v>491</v>
      </c>
      <c r="E478" s="45"/>
      <c r="F478" s="36">
        <f t="shared" si="59"/>
        <v>15</v>
      </c>
      <c r="G478" s="36">
        <f t="shared" si="59"/>
        <v>10</v>
      </c>
      <c r="H478" s="36">
        <f t="shared" si="59"/>
        <v>10</v>
      </c>
    </row>
    <row r="479" spans="1:8" s="67" customFormat="1" ht="27" hidden="1" customHeight="1">
      <c r="A479" s="90" t="s">
        <v>35</v>
      </c>
      <c r="B479" s="45" t="s">
        <v>409</v>
      </c>
      <c r="C479" s="45" t="s">
        <v>232</v>
      </c>
      <c r="D479" s="55" t="s">
        <v>491</v>
      </c>
      <c r="E479" s="45" t="s">
        <v>36</v>
      </c>
      <c r="F479" s="36">
        <v>15</v>
      </c>
      <c r="G479" s="36">
        <v>10</v>
      </c>
      <c r="H479" s="36">
        <v>10</v>
      </c>
    </row>
    <row r="480" spans="1:8" s="67" customFormat="1" ht="27" hidden="1" customHeight="1">
      <c r="A480" s="39" t="s">
        <v>22</v>
      </c>
      <c r="B480" s="45" t="s">
        <v>409</v>
      </c>
      <c r="C480" s="45" t="s">
        <v>232</v>
      </c>
      <c r="D480" s="33" t="s">
        <v>23</v>
      </c>
      <c r="E480" s="33"/>
      <c r="F480" s="36">
        <f t="shared" ref="F480:H483" si="60">F481</f>
        <v>0</v>
      </c>
      <c r="G480" s="36">
        <f t="shared" si="60"/>
        <v>0</v>
      </c>
      <c r="H480" s="36">
        <f t="shared" si="60"/>
        <v>0</v>
      </c>
    </row>
    <row r="481" spans="1:8" s="67" customFormat="1" ht="41.25" hidden="1" customHeight="1">
      <c r="A481" s="39" t="s">
        <v>24</v>
      </c>
      <c r="B481" s="45" t="s">
        <v>409</v>
      </c>
      <c r="C481" s="45" t="s">
        <v>232</v>
      </c>
      <c r="D481" s="33" t="s">
        <v>25</v>
      </c>
      <c r="E481" s="33"/>
      <c r="F481" s="36">
        <f t="shared" si="60"/>
        <v>0</v>
      </c>
      <c r="G481" s="36">
        <f t="shared" si="60"/>
        <v>0</v>
      </c>
      <c r="H481" s="36">
        <f t="shared" si="60"/>
        <v>0</v>
      </c>
    </row>
    <row r="482" spans="1:8" s="67" customFormat="1" ht="27" hidden="1" customHeight="1">
      <c r="A482" s="40" t="s">
        <v>26</v>
      </c>
      <c r="B482" s="45" t="s">
        <v>409</v>
      </c>
      <c r="C482" s="45" t="s">
        <v>232</v>
      </c>
      <c r="D482" s="33" t="s">
        <v>27</v>
      </c>
      <c r="E482" s="33"/>
      <c r="F482" s="36">
        <f t="shared" si="60"/>
        <v>0</v>
      </c>
      <c r="G482" s="36">
        <f t="shared" si="60"/>
        <v>0</v>
      </c>
      <c r="H482" s="36">
        <f t="shared" si="60"/>
        <v>0</v>
      </c>
    </row>
    <row r="483" spans="1:8" s="67" customFormat="1" ht="123.75" hidden="1" customHeight="1">
      <c r="A483" s="38" t="s">
        <v>28</v>
      </c>
      <c r="B483" s="129" t="s">
        <v>409</v>
      </c>
      <c r="C483" s="129" t="s">
        <v>232</v>
      </c>
      <c r="D483" s="41" t="s">
        <v>29</v>
      </c>
      <c r="E483" s="33"/>
      <c r="F483" s="36">
        <f t="shared" si="60"/>
        <v>0</v>
      </c>
      <c r="G483" s="36">
        <f t="shared" si="60"/>
        <v>0</v>
      </c>
      <c r="H483" s="36">
        <f t="shared" si="60"/>
        <v>0</v>
      </c>
    </row>
    <row r="484" spans="1:8" s="67" customFormat="1" ht="27" hidden="1" customHeight="1">
      <c r="A484" s="38" t="s">
        <v>20</v>
      </c>
      <c r="B484" s="45" t="s">
        <v>409</v>
      </c>
      <c r="C484" s="45" t="s">
        <v>232</v>
      </c>
      <c r="D484" s="41" t="s">
        <v>29</v>
      </c>
      <c r="E484" s="33" t="s">
        <v>21</v>
      </c>
      <c r="F484" s="36">
        <v>0</v>
      </c>
      <c r="G484" s="36">
        <v>0</v>
      </c>
      <c r="H484" s="36">
        <v>0</v>
      </c>
    </row>
    <row r="485" spans="1:8" s="67" customFormat="1" ht="25.5" hidden="1" customHeight="1">
      <c r="A485" s="78" t="s">
        <v>411</v>
      </c>
      <c r="B485" s="45" t="s">
        <v>409</v>
      </c>
      <c r="C485" s="45" t="s">
        <v>232</v>
      </c>
      <c r="D485" s="55" t="s">
        <v>412</v>
      </c>
      <c r="E485" s="45"/>
      <c r="F485" s="36">
        <f>F486+F500</f>
        <v>5695.7</v>
      </c>
      <c r="G485" s="36">
        <f>G486+G500</f>
        <v>5696.5</v>
      </c>
      <c r="H485" s="36">
        <f>H486+H500</f>
        <v>5696.5</v>
      </c>
    </row>
    <row r="486" spans="1:8" s="67" customFormat="1" ht="24.75" hidden="1" customHeight="1">
      <c r="A486" s="35" t="s">
        <v>413</v>
      </c>
      <c r="B486" s="45" t="s">
        <v>409</v>
      </c>
      <c r="C486" s="45" t="s">
        <v>232</v>
      </c>
      <c r="D486" s="55" t="s">
        <v>414</v>
      </c>
      <c r="E486" s="45"/>
      <c r="F486" s="36">
        <f>F490+F493+F496+F487</f>
        <v>1816.6</v>
      </c>
      <c r="G486" s="36">
        <f>G490+G493+G496+G487</f>
        <v>1816.6</v>
      </c>
      <c r="H486" s="36">
        <f>H490+H493+H496+H487</f>
        <v>1816.6</v>
      </c>
    </row>
    <row r="487" spans="1:8" s="67" customFormat="1" ht="50.25" hidden="1" customHeight="1">
      <c r="A487" s="101" t="s">
        <v>429</v>
      </c>
      <c r="B487" s="45" t="s">
        <v>409</v>
      </c>
      <c r="C487" s="45" t="s">
        <v>232</v>
      </c>
      <c r="D487" s="55" t="s">
        <v>430</v>
      </c>
      <c r="E487" s="45"/>
      <c r="F487" s="36">
        <f t="shared" ref="F487:H488" si="61">F488</f>
        <v>1394.1</v>
      </c>
      <c r="G487" s="36">
        <f t="shared" si="61"/>
        <v>1394.1</v>
      </c>
      <c r="H487" s="36">
        <f t="shared" si="61"/>
        <v>1394.1</v>
      </c>
    </row>
    <row r="488" spans="1:8" s="67" customFormat="1" ht="29.25" hidden="1" customHeight="1">
      <c r="A488" s="125" t="s">
        <v>417</v>
      </c>
      <c r="B488" s="45" t="s">
        <v>409</v>
      </c>
      <c r="C488" s="45" t="s">
        <v>232</v>
      </c>
      <c r="D488" s="55" t="s">
        <v>433</v>
      </c>
      <c r="E488" s="45"/>
      <c r="F488" s="36">
        <f t="shared" si="61"/>
        <v>1394.1</v>
      </c>
      <c r="G488" s="36">
        <f t="shared" si="61"/>
        <v>1394.1</v>
      </c>
      <c r="H488" s="36">
        <f t="shared" si="61"/>
        <v>1394.1</v>
      </c>
    </row>
    <row r="489" spans="1:8" s="67" customFormat="1" ht="24" hidden="1" customHeight="1">
      <c r="A489" s="130" t="s">
        <v>35</v>
      </c>
      <c r="B489" s="45" t="s">
        <v>409</v>
      </c>
      <c r="C489" s="45" t="s">
        <v>232</v>
      </c>
      <c r="D489" s="55" t="s">
        <v>433</v>
      </c>
      <c r="E489" s="45" t="s">
        <v>36</v>
      </c>
      <c r="F489" s="36">
        <v>1394.1</v>
      </c>
      <c r="G489" s="36">
        <v>1394.1</v>
      </c>
      <c r="H489" s="36">
        <v>1394.1</v>
      </c>
    </row>
    <row r="490" spans="1:8" s="67" customFormat="1" ht="37.5" hidden="1" customHeight="1">
      <c r="A490" s="68" t="s">
        <v>421</v>
      </c>
      <c r="B490" s="45" t="s">
        <v>409</v>
      </c>
      <c r="C490" s="45" t="s">
        <v>232</v>
      </c>
      <c r="D490" s="55" t="s">
        <v>422</v>
      </c>
      <c r="E490" s="45"/>
      <c r="F490" s="36">
        <f t="shared" ref="F490:H491" si="62">F491</f>
        <v>110</v>
      </c>
      <c r="G490" s="36">
        <f t="shared" si="62"/>
        <v>110</v>
      </c>
      <c r="H490" s="36">
        <f t="shared" si="62"/>
        <v>110</v>
      </c>
    </row>
    <row r="491" spans="1:8" s="67" customFormat="1" ht="50.25" hidden="1" customHeight="1">
      <c r="A491" s="58" t="s">
        <v>423</v>
      </c>
      <c r="B491" s="45" t="s">
        <v>409</v>
      </c>
      <c r="C491" s="45" t="s">
        <v>232</v>
      </c>
      <c r="D491" s="55" t="s">
        <v>424</v>
      </c>
      <c r="E491" s="45"/>
      <c r="F491" s="36">
        <f t="shared" si="62"/>
        <v>110</v>
      </c>
      <c r="G491" s="36">
        <f t="shared" si="62"/>
        <v>110</v>
      </c>
      <c r="H491" s="36">
        <f t="shared" si="62"/>
        <v>110</v>
      </c>
    </row>
    <row r="492" spans="1:8" s="67" customFormat="1" ht="24.75" hidden="1" customHeight="1">
      <c r="A492" s="78" t="s">
        <v>492</v>
      </c>
      <c r="B492" s="45" t="s">
        <v>409</v>
      </c>
      <c r="C492" s="45" t="s">
        <v>232</v>
      </c>
      <c r="D492" s="55" t="s">
        <v>424</v>
      </c>
      <c r="E492" s="45" t="s">
        <v>493</v>
      </c>
      <c r="F492" s="36">
        <v>110</v>
      </c>
      <c r="G492" s="36">
        <v>110</v>
      </c>
      <c r="H492" s="36">
        <v>110</v>
      </c>
    </row>
    <row r="493" spans="1:8" s="67" customFormat="1" ht="36.75" hidden="1" customHeight="1">
      <c r="A493" s="78" t="s">
        <v>425</v>
      </c>
      <c r="B493" s="45" t="s">
        <v>409</v>
      </c>
      <c r="C493" s="45" t="s">
        <v>232</v>
      </c>
      <c r="D493" s="55" t="s">
        <v>426</v>
      </c>
      <c r="E493" s="45"/>
      <c r="F493" s="36">
        <f t="shared" ref="F493:H494" si="63">F494</f>
        <v>155</v>
      </c>
      <c r="G493" s="36">
        <f t="shared" si="63"/>
        <v>155</v>
      </c>
      <c r="H493" s="36">
        <f t="shared" si="63"/>
        <v>155</v>
      </c>
    </row>
    <row r="494" spans="1:8" s="67" customFormat="1" ht="16.5" hidden="1" customHeight="1">
      <c r="A494" s="90" t="s">
        <v>18</v>
      </c>
      <c r="B494" s="45" t="s">
        <v>409</v>
      </c>
      <c r="C494" s="45" t="s">
        <v>232</v>
      </c>
      <c r="D494" s="55" t="s">
        <v>494</v>
      </c>
      <c r="E494" s="45"/>
      <c r="F494" s="36">
        <f t="shared" si="63"/>
        <v>155</v>
      </c>
      <c r="G494" s="36">
        <f t="shared" si="63"/>
        <v>155</v>
      </c>
      <c r="H494" s="36">
        <f t="shared" si="63"/>
        <v>155</v>
      </c>
    </row>
    <row r="495" spans="1:8" s="67" customFormat="1" ht="27" hidden="1" customHeight="1">
      <c r="A495" s="90" t="s">
        <v>35</v>
      </c>
      <c r="B495" s="45" t="s">
        <v>409</v>
      </c>
      <c r="C495" s="45" t="s">
        <v>232</v>
      </c>
      <c r="D495" s="55" t="s">
        <v>494</v>
      </c>
      <c r="E495" s="45" t="s">
        <v>36</v>
      </c>
      <c r="F495" s="36">
        <v>155</v>
      </c>
      <c r="G495" s="36">
        <v>155</v>
      </c>
      <c r="H495" s="36">
        <v>155</v>
      </c>
    </row>
    <row r="496" spans="1:8" s="67" customFormat="1" ht="28.5" hidden="1" customHeight="1">
      <c r="A496" s="78" t="s">
        <v>446</v>
      </c>
      <c r="B496" s="45" t="s">
        <v>409</v>
      </c>
      <c r="C496" s="45" t="s">
        <v>232</v>
      </c>
      <c r="D496" s="55" t="s">
        <v>447</v>
      </c>
      <c r="E496" s="45"/>
      <c r="F496" s="36">
        <f>F497</f>
        <v>157.5</v>
      </c>
      <c r="G496" s="36">
        <f>G497</f>
        <v>157.5</v>
      </c>
      <c r="H496" s="36">
        <f>H497</f>
        <v>157.5</v>
      </c>
    </row>
    <row r="497" spans="1:8" s="67" customFormat="1" ht="15" hidden="1" customHeight="1">
      <c r="A497" s="35" t="s">
        <v>495</v>
      </c>
      <c r="B497" s="45" t="s">
        <v>409</v>
      </c>
      <c r="C497" s="45" t="s">
        <v>232</v>
      </c>
      <c r="D497" s="55" t="s">
        <v>496</v>
      </c>
      <c r="E497" s="45"/>
      <c r="F497" s="36">
        <f>F498+F499</f>
        <v>157.5</v>
      </c>
      <c r="G497" s="36">
        <f>G498+G499</f>
        <v>157.5</v>
      </c>
      <c r="H497" s="36">
        <f>H498+H499</f>
        <v>157.5</v>
      </c>
    </row>
    <row r="498" spans="1:8" s="67" customFormat="1" ht="24.75" hidden="1" customHeight="1">
      <c r="A498" s="90" t="s">
        <v>20</v>
      </c>
      <c r="B498" s="45" t="s">
        <v>409</v>
      </c>
      <c r="C498" s="45" t="s">
        <v>232</v>
      </c>
      <c r="D498" s="55" t="s">
        <v>496</v>
      </c>
      <c r="E498" s="45" t="s">
        <v>21</v>
      </c>
      <c r="F498" s="36">
        <v>30</v>
      </c>
      <c r="G498" s="36">
        <v>30</v>
      </c>
      <c r="H498" s="36">
        <v>30</v>
      </c>
    </row>
    <row r="499" spans="1:8" s="67" customFormat="1" ht="27" hidden="1" customHeight="1">
      <c r="A499" s="90" t="s">
        <v>35</v>
      </c>
      <c r="B499" s="45" t="s">
        <v>409</v>
      </c>
      <c r="C499" s="45" t="s">
        <v>232</v>
      </c>
      <c r="D499" s="55" t="s">
        <v>496</v>
      </c>
      <c r="E499" s="45" t="s">
        <v>36</v>
      </c>
      <c r="F499" s="36">
        <v>127.5</v>
      </c>
      <c r="G499" s="36">
        <v>127.5</v>
      </c>
      <c r="H499" s="36">
        <v>127.5</v>
      </c>
    </row>
    <row r="500" spans="1:8" s="67" customFormat="1" ht="27.75" hidden="1" customHeight="1">
      <c r="A500" s="35" t="s">
        <v>497</v>
      </c>
      <c r="B500" s="45" t="s">
        <v>409</v>
      </c>
      <c r="C500" s="45" t="s">
        <v>232</v>
      </c>
      <c r="D500" s="55" t="s">
        <v>498</v>
      </c>
      <c r="E500" s="45"/>
      <c r="F500" s="36">
        <f>F501+F505</f>
        <v>3879.1</v>
      </c>
      <c r="G500" s="36">
        <f>G501+G505</f>
        <v>3879.9</v>
      </c>
      <c r="H500" s="36">
        <f>H501+H505</f>
        <v>3879.9</v>
      </c>
    </row>
    <row r="501" spans="1:8" s="67" customFormat="1" ht="27.75" hidden="1" customHeight="1">
      <c r="A501" s="35" t="s">
        <v>499</v>
      </c>
      <c r="B501" s="45" t="s">
        <v>409</v>
      </c>
      <c r="C501" s="45" t="s">
        <v>232</v>
      </c>
      <c r="D501" s="55" t="s">
        <v>500</v>
      </c>
      <c r="E501" s="45"/>
      <c r="F501" s="36">
        <f>F502</f>
        <v>3879.1</v>
      </c>
      <c r="G501" s="36">
        <f>G502</f>
        <v>3879.9</v>
      </c>
      <c r="H501" s="36">
        <f>H502</f>
        <v>3879.9</v>
      </c>
    </row>
    <row r="502" spans="1:8" s="67" customFormat="1" ht="15" hidden="1" customHeight="1">
      <c r="A502" s="35" t="s">
        <v>495</v>
      </c>
      <c r="B502" s="45" t="s">
        <v>409</v>
      </c>
      <c r="C502" s="45" t="s">
        <v>232</v>
      </c>
      <c r="D502" s="55" t="s">
        <v>501</v>
      </c>
      <c r="E502" s="45"/>
      <c r="F502" s="36">
        <f>F503+F504</f>
        <v>3879.1</v>
      </c>
      <c r="G502" s="36">
        <f>G503+G504</f>
        <v>3879.9</v>
      </c>
      <c r="H502" s="36">
        <f>H503+H504</f>
        <v>3879.9</v>
      </c>
    </row>
    <row r="503" spans="1:8" s="67" customFormat="1" ht="27.75" hidden="1" customHeight="1">
      <c r="A503" s="90" t="s">
        <v>20</v>
      </c>
      <c r="B503" s="45" t="s">
        <v>409</v>
      </c>
      <c r="C503" s="45" t="s">
        <v>232</v>
      </c>
      <c r="D503" s="55" t="s">
        <v>501</v>
      </c>
      <c r="E503" s="45" t="s">
        <v>21</v>
      </c>
      <c r="F503" s="36">
        <f>3469.9+30</f>
        <v>3499.9</v>
      </c>
      <c r="G503" s="36">
        <f>3469.9+30</f>
        <v>3499.9</v>
      </c>
      <c r="H503" s="36">
        <f>3469.9+30</f>
        <v>3499.9</v>
      </c>
    </row>
    <row r="504" spans="1:8" s="67" customFormat="1" ht="26.25" hidden="1" customHeight="1">
      <c r="A504" s="90" t="s">
        <v>35</v>
      </c>
      <c r="B504" s="45" t="s">
        <v>409</v>
      </c>
      <c r="C504" s="45" t="s">
        <v>232</v>
      </c>
      <c r="D504" s="55" t="s">
        <v>501</v>
      </c>
      <c r="E504" s="45" t="s">
        <v>36</v>
      </c>
      <c r="F504" s="36">
        <v>379.2</v>
      </c>
      <c r="G504" s="36">
        <v>380</v>
      </c>
      <c r="H504" s="36">
        <v>380</v>
      </c>
    </row>
    <row r="505" spans="1:8" s="67" customFormat="1" ht="25.5" hidden="1" customHeight="1">
      <c r="A505" s="130" t="s">
        <v>502</v>
      </c>
      <c r="B505" s="45" t="s">
        <v>409</v>
      </c>
      <c r="C505" s="45" t="s">
        <v>232</v>
      </c>
      <c r="D505" s="55" t="s">
        <v>503</v>
      </c>
      <c r="E505" s="45"/>
      <c r="F505" s="36">
        <f>F506</f>
        <v>0</v>
      </c>
      <c r="G505" s="36">
        <f>G506</f>
        <v>0</v>
      </c>
      <c r="H505" s="36">
        <f>H506</f>
        <v>0</v>
      </c>
    </row>
    <row r="506" spans="1:8" s="67" customFormat="1" ht="26.25" hidden="1" customHeight="1">
      <c r="A506" s="130" t="s">
        <v>45</v>
      </c>
      <c r="B506" s="45" t="s">
        <v>409</v>
      </c>
      <c r="C506" s="45" t="s">
        <v>232</v>
      </c>
      <c r="D506" s="55" t="s">
        <v>504</v>
      </c>
      <c r="E506" s="45" t="s">
        <v>36</v>
      </c>
      <c r="F506" s="36">
        <v>0</v>
      </c>
      <c r="G506" s="36">
        <v>0</v>
      </c>
      <c r="H506" s="36">
        <v>0</v>
      </c>
    </row>
    <row r="507" spans="1:8" s="37" customFormat="1" ht="15.75" customHeight="1">
      <c r="A507" s="42" t="s">
        <v>505</v>
      </c>
      <c r="B507" s="117" t="s">
        <v>268</v>
      </c>
      <c r="C507" s="117"/>
      <c r="D507" s="118"/>
      <c r="E507" s="118"/>
      <c r="F507" s="61">
        <f>F508+F509</f>
        <v>209295.9</v>
      </c>
      <c r="G507" s="61">
        <f>G508+G509</f>
        <v>66698.3</v>
      </c>
      <c r="H507" s="61">
        <f>H508+H509</f>
        <v>69106.7</v>
      </c>
    </row>
    <row r="508" spans="1:8" s="31" customFormat="1" ht="14.25" customHeight="1">
      <c r="A508" s="42" t="s">
        <v>506</v>
      </c>
      <c r="B508" s="117" t="s">
        <v>268</v>
      </c>
      <c r="C508" s="117" t="s">
        <v>11</v>
      </c>
      <c r="D508" s="118"/>
      <c r="E508" s="118"/>
      <c r="F508" s="61">
        <v>67394.899999999994</v>
      </c>
      <c r="G508" s="61">
        <v>66698.3</v>
      </c>
      <c r="H508" s="61">
        <v>69106.7</v>
      </c>
    </row>
    <row r="509" spans="1:8" s="31" customFormat="1" ht="17.25" customHeight="1">
      <c r="A509" s="44" t="s">
        <v>507</v>
      </c>
      <c r="B509" s="29" t="s">
        <v>268</v>
      </c>
      <c r="C509" s="29" t="s">
        <v>40</v>
      </c>
      <c r="D509" s="29"/>
      <c r="E509" s="29"/>
      <c r="F509" s="61">
        <v>141901</v>
      </c>
      <c r="G509" s="61">
        <v>0</v>
      </c>
      <c r="H509" s="61">
        <v>0</v>
      </c>
    </row>
    <row r="510" spans="1:8" s="31" customFormat="1" ht="15" customHeight="1">
      <c r="A510" s="126" t="s">
        <v>508</v>
      </c>
      <c r="B510" s="69" t="s">
        <v>232</v>
      </c>
      <c r="C510" s="45"/>
      <c r="D510" s="55"/>
      <c r="E510" s="69"/>
      <c r="F510" s="61">
        <f>F511</f>
        <v>167.4</v>
      </c>
      <c r="G510" s="61">
        <f>G511</f>
        <v>167.4</v>
      </c>
      <c r="H510" s="61">
        <f>H511</f>
        <v>167.4</v>
      </c>
    </row>
    <row r="511" spans="1:8" s="31" customFormat="1" ht="15" customHeight="1">
      <c r="A511" s="131" t="s">
        <v>509</v>
      </c>
      <c r="B511" s="69" t="s">
        <v>232</v>
      </c>
      <c r="C511" s="69" t="s">
        <v>409</v>
      </c>
      <c r="D511" s="109"/>
      <c r="E511" s="69"/>
      <c r="F511" s="61">
        <v>167.4</v>
      </c>
      <c r="G511" s="61">
        <v>167.4</v>
      </c>
      <c r="H511" s="61">
        <v>167.4</v>
      </c>
    </row>
    <row r="512" spans="1:8" s="37" customFormat="1" ht="14.25" hidden="1" customHeight="1">
      <c r="A512" s="78" t="s">
        <v>94</v>
      </c>
      <c r="B512" s="45" t="s">
        <v>232</v>
      </c>
      <c r="C512" s="45" t="s">
        <v>409</v>
      </c>
      <c r="D512" s="45" t="s">
        <v>95</v>
      </c>
      <c r="E512" s="45"/>
      <c r="F512" s="36">
        <f t="shared" ref="F512:H513" si="64">F513</f>
        <v>132.30000000000001</v>
      </c>
      <c r="G512" s="36">
        <f t="shared" si="64"/>
        <v>132.30000000000001</v>
      </c>
      <c r="H512" s="36">
        <f t="shared" si="64"/>
        <v>132.30000000000001</v>
      </c>
    </row>
    <row r="513" spans="1:8" s="37" customFormat="1" ht="75.75" hidden="1" customHeight="1">
      <c r="A513" s="35" t="s">
        <v>510</v>
      </c>
      <c r="B513" s="45" t="s">
        <v>232</v>
      </c>
      <c r="C513" s="45" t="s">
        <v>409</v>
      </c>
      <c r="D513" s="55" t="s">
        <v>511</v>
      </c>
      <c r="E513" s="45"/>
      <c r="F513" s="36">
        <f t="shared" si="64"/>
        <v>132.30000000000001</v>
      </c>
      <c r="G513" s="36">
        <f t="shared" si="64"/>
        <v>132.30000000000001</v>
      </c>
      <c r="H513" s="36">
        <f t="shared" si="64"/>
        <v>132.30000000000001</v>
      </c>
    </row>
    <row r="514" spans="1:8" s="37" customFormat="1" ht="23.25" hidden="1" customHeight="1">
      <c r="A514" s="35" t="s">
        <v>35</v>
      </c>
      <c r="B514" s="45" t="s">
        <v>232</v>
      </c>
      <c r="C514" s="45" t="s">
        <v>409</v>
      </c>
      <c r="D514" s="55" t="s">
        <v>511</v>
      </c>
      <c r="E514" s="45" t="s">
        <v>36</v>
      </c>
      <c r="F514" s="36">
        <v>132.30000000000001</v>
      </c>
      <c r="G514" s="36">
        <v>132.30000000000001</v>
      </c>
      <c r="H514" s="36">
        <v>132.30000000000001</v>
      </c>
    </row>
    <row r="515" spans="1:8" s="31" customFormat="1" ht="15.75" customHeight="1">
      <c r="A515" s="42" t="s">
        <v>512</v>
      </c>
      <c r="B515" s="118">
        <v>10</v>
      </c>
      <c r="C515" s="118"/>
      <c r="D515" s="118"/>
      <c r="E515" s="118"/>
      <c r="F515" s="61">
        <f>F516+F523+F552</f>
        <v>25453.4</v>
      </c>
      <c r="G515" s="61">
        <f>G516+G523+G552</f>
        <v>10147.199999999999</v>
      </c>
      <c r="H515" s="61">
        <f>H516+H523+H552</f>
        <v>11513.800000000001</v>
      </c>
    </row>
    <row r="516" spans="1:8" s="31" customFormat="1" ht="15" customHeight="1">
      <c r="A516" s="132" t="s">
        <v>513</v>
      </c>
      <c r="B516" s="29">
        <v>10</v>
      </c>
      <c r="C516" s="29" t="s">
        <v>11</v>
      </c>
      <c r="D516" s="118"/>
      <c r="E516" s="118"/>
      <c r="F516" s="61">
        <v>2856.2</v>
      </c>
      <c r="G516" s="61">
        <v>2856.2</v>
      </c>
      <c r="H516" s="61">
        <v>2856.2</v>
      </c>
    </row>
    <row r="517" spans="1:8" s="31" customFormat="1" ht="39.75" hidden="1" customHeight="1">
      <c r="A517" s="133" t="s">
        <v>52</v>
      </c>
      <c r="B517" s="45" t="s">
        <v>234</v>
      </c>
      <c r="C517" s="45" t="s">
        <v>11</v>
      </c>
      <c r="D517" s="47" t="s">
        <v>53</v>
      </c>
      <c r="E517" s="47"/>
      <c r="F517" s="36">
        <f t="shared" ref="F517:H519" si="65">F518</f>
        <v>1035</v>
      </c>
      <c r="G517" s="36">
        <f t="shared" si="65"/>
        <v>1035</v>
      </c>
      <c r="H517" s="36">
        <f t="shared" si="65"/>
        <v>1035</v>
      </c>
    </row>
    <row r="518" spans="1:8" s="31" customFormat="1" ht="31.5" hidden="1" customHeight="1">
      <c r="A518" s="51" t="s">
        <v>54</v>
      </c>
      <c r="B518" s="45" t="s">
        <v>234</v>
      </c>
      <c r="C518" s="45" t="s">
        <v>11</v>
      </c>
      <c r="D518" s="47" t="s">
        <v>55</v>
      </c>
      <c r="E518" s="47"/>
      <c r="F518" s="36">
        <f t="shared" si="65"/>
        <v>1035</v>
      </c>
      <c r="G518" s="36">
        <f t="shared" si="65"/>
        <v>1035</v>
      </c>
      <c r="H518" s="36">
        <f t="shared" si="65"/>
        <v>1035</v>
      </c>
    </row>
    <row r="519" spans="1:8" s="37" customFormat="1" ht="39" hidden="1" customHeight="1">
      <c r="A519" s="74" t="s">
        <v>135</v>
      </c>
      <c r="B519" s="45" t="s">
        <v>234</v>
      </c>
      <c r="C519" s="45" t="s">
        <v>11</v>
      </c>
      <c r="D519" s="45" t="s">
        <v>136</v>
      </c>
      <c r="E519" s="45"/>
      <c r="F519" s="36">
        <f t="shared" si="65"/>
        <v>1035</v>
      </c>
      <c r="G519" s="36">
        <f t="shared" si="65"/>
        <v>1035</v>
      </c>
      <c r="H519" s="36">
        <f t="shared" si="65"/>
        <v>1035</v>
      </c>
    </row>
    <row r="520" spans="1:8" s="37" customFormat="1" ht="12.75" hidden="1" customHeight="1">
      <c r="A520" s="35" t="s">
        <v>514</v>
      </c>
      <c r="B520" s="45" t="s">
        <v>234</v>
      </c>
      <c r="C520" s="45" t="s">
        <v>11</v>
      </c>
      <c r="D520" s="134" t="s">
        <v>515</v>
      </c>
      <c r="E520" s="45"/>
      <c r="F520" s="36">
        <f>F522+F521</f>
        <v>1035</v>
      </c>
      <c r="G520" s="36">
        <f>G522+G521</f>
        <v>1035</v>
      </c>
      <c r="H520" s="36">
        <f>H522+H521</f>
        <v>1035</v>
      </c>
    </row>
    <row r="521" spans="1:8" s="37" customFormat="1" ht="27" hidden="1" customHeight="1">
      <c r="A521" s="35" t="s">
        <v>35</v>
      </c>
      <c r="B521" s="45" t="s">
        <v>234</v>
      </c>
      <c r="C521" s="45" t="s">
        <v>11</v>
      </c>
      <c r="D521" s="134" t="s">
        <v>515</v>
      </c>
      <c r="E521" s="45" t="s">
        <v>36</v>
      </c>
      <c r="F521" s="36">
        <v>3</v>
      </c>
      <c r="G521" s="36">
        <v>3</v>
      </c>
      <c r="H521" s="36">
        <v>3</v>
      </c>
    </row>
    <row r="522" spans="1:8" s="37" customFormat="1" ht="12.75" hidden="1" customHeight="1">
      <c r="A522" s="35" t="s">
        <v>516</v>
      </c>
      <c r="B522" s="45" t="s">
        <v>234</v>
      </c>
      <c r="C522" s="45" t="s">
        <v>11</v>
      </c>
      <c r="D522" s="134" t="s">
        <v>515</v>
      </c>
      <c r="E522" s="45" t="s">
        <v>517</v>
      </c>
      <c r="F522" s="36">
        <v>1032</v>
      </c>
      <c r="G522" s="36">
        <v>1032</v>
      </c>
      <c r="H522" s="36">
        <v>1032</v>
      </c>
    </row>
    <row r="523" spans="1:8" s="31" customFormat="1">
      <c r="A523" s="135" t="s">
        <v>518</v>
      </c>
      <c r="B523" s="29" t="s">
        <v>234</v>
      </c>
      <c r="C523" s="29" t="s">
        <v>31</v>
      </c>
      <c r="D523" s="29"/>
      <c r="E523" s="29"/>
      <c r="F523" s="61">
        <v>22152.3</v>
      </c>
      <c r="G523" s="61">
        <v>6946.1</v>
      </c>
      <c r="H523" s="61">
        <v>8312.7000000000007</v>
      </c>
    </row>
    <row r="524" spans="1:8" s="37" customFormat="1" ht="15.75" hidden="1" customHeight="1">
      <c r="A524" s="78" t="s">
        <v>94</v>
      </c>
      <c r="B524" s="33" t="s">
        <v>234</v>
      </c>
      <c r="C524" s="33" t="s">
        <v>31</v>
      </c>
      <c r="D524" s="33" t="s">
        <v>95</v>
      </c>
      <c r="E524" s="33"/>
      <c r="F524" s="36">
        <f t="shared" ref="F524:H525" si="66">F525</f>
        <v>0</v>
      </c>
      <c r="G524" s="36">
        <f t="shared" si="66"/>
        <v>0</v>
      </c>
      <c r="H524" s="36">
        <f t="shared" si="66"/>
        <v>0</v>
      </c>
    </row>
    <row r="525" spans="1:8" s="37" customFormat="1" ht="36.75" hidden="1" customHeight="1">
      <c r="A525" s="78" t="s">
        <v>519</v>
      </c>
      <c r="B525" s="33" t="s">
        <v>234</v>
      </c>
      <c r="C525" s="33" t="s">
        <v>31</v>
      </c>
      <c r="D525" s="33" t="s">
        <v>520</v>
      </c>
      <c r="E525" s="33"/>
      <c r="F525" s="36">
        <f t="shared" si="66"/>
        <v>0</v>
      </c>
      <c r="G525" s="36">
        <f t="shared" si="66"/>
        <v>0</v>
      </c>
      <c r="H525" s="36">
        <f t="shared" si="66"/>
        <v>0</v>
      </c>
    </row>
    <row r="526" spans="1:8" s="37" customFormat="1" ht="24" hidden="1" customHeight="1">
      <c r="A526" s="78" t="s">
        <v>492</v>
      </c>
      <c r="B526" s="33" t="s">
        <v>234</v>
      </c>
      <c r="C526" s="33" t="s">
        <v>31</v>
      </c>
      <c r="D526" s="33" t="s">
        <v>520</v>
      </c>
      <c r="E526" s="33" t="s">
        <v>493</v>
      </c>
      <c r="F526" s="36">
        <v>0</v>
      </c>
      <c r="G526" s="36">
        <v>0</v>
      </c>
      <c r="H526" s="36">
        <v>0</v>
      </c>
    </row>
    <row r="527" spans="1:8" s="37" customFormat="1" ht="39.75" hidden="1" customHeight="1">
      <c r="A527" s="73" t="s">
        <v>52</v>
      </c>
      <c r="B527" s="45" t="s">
        <v>234</v>
      </c>
      <c r="C527" s="45" t="s">
        <v>31</v>
      </c>
      <c r="D527" s="53" t="s">
        <v>53</v>
      </c>
      <c r="E527" s="45"/>
      <c r="F527" s="36">
        <f t="shared" ref="F527:H529" si="67">F528</f>
        <v>2412.5</v>
      </c>
      <c r="G527" s="36">
        <f t="shared" si="67"/>
        <v>2412.5</v>
      </c>
      <c r="H527" s="36">
        <f t="shared" si="67"/>
        <v>2412.5</v>
      </c>
    </row>
    <row r="528" spans="1:8" s="37" customFormat="1" ht="24.75" hidden="1" customHeight="1">
      <c r="A528" s="51" t="s">
        <v>54</v>
      </c>
      <c r="B528" s="45" t="s">
        <v>234</v>
      </c>
      <c r="C528" s="45" t="s">
        <v>31</v>
      </c>
      <c r="D528" s="53" t="s">
        <v>55</v>
      </c>
      <c r="E528" s="45"/>
      <c r="F528" s="36">
        <f t="shared" si="67"/>
        <v>2412.5</v>
      </c>
      <c r="G528" s="36">
        <f t="shared" si="67"/>
        <v>2412.5</v>
      </c>
      <c r="H528" s="36">
        <f t="shared" si="67"/>
        <v>2412.5</v>
      </c>
    </row>
    <row r="529" spans="1:8" s="67" customFormat="1" ht="27" hidden="1" customHeight="1">
      <c r="A529" s="68" t="s">
        <v>521</v>
      </c>
      <c r="B529" s="45" t="s">
        <v>234</v>
      </c>
      <c r="C529" s="45" t="s">
        <v>31</v>
      </c>
      <c r="D529" s="53" t="s">
        <v>136</v>
      </c>
      <c r="E529" s="45"/>
      <c r="F529" s="36">
        <f t="shared" si="67"/>
        <v>2412.5</v>
      </c>
      <c r="G529" s="36">
        <f t="shared" si="67"/>
        <v>2412.5</v>
      </c>
      <c r="H529" s="36">
        <f t="shared" si="67"/>
        <v>2412.5</v>
      </c>
    </row>
    <row r="530" spans="1:8" s="67" customFormat="1" ht="14.25" hidden="1" customHeight="1">
      <c r="A530" s="56" t="s">
        <v>522</v>
      </c>
      <c r="B530" s="45" t="s">
        <v>234</v>
      </c>
      <c r="C530" s="45" t="s">
        <v>31</v>
      </c>
      <c r="D530" s="53" t="s">
        <v>523</v>
      </c>
      <c r="E530" s="45"/>
      <c r="F530" s="36">
        <f>F533+F534+F531+F532</f>
        <v>2412.5</v>
      </c>
      <c r="G530" s="36">
        <f>G533+G534+G531+G532</f>
        <v>2412.5</v>
      </c>
      <c r="H530" s="36">
        <f>H533+H534+H531+H532</f>
        <v>2412.5</v>
      </c>
    </row>
    <row r="531" spans="1:8" s="67" customFormat="1" ht="14.25" hidden="1" customHeight="1">
      <c r="A531" s="136" t="s">
        <v>188</v>
      </c>
      <c r="B531" s="45" t="s">
        <v>234</v>
      </c>
      <c r="C531" s="45" t="s">
        <v>31</v>
      </c>
      <c r="D531" s="53" t="s">
        <v>523</v>
      </c>
      <c r="E531" s="45" t="s">
        <v>189</v>
      </c>
      <c r="F531" s="77">
        <v>398</v>
      </c>
      <c r="G531" s="77">
        <v>398</v>
      </c>
      <c r="H531" s="77">
        <v>398</v>
      </c>
    </row>
    <row r="532" spans="1:8" s="67" customFormat="1" ht="25.5" hidden="1" customHeight="1">
      <c r="A532" s="35" t="s">
        <v>35</v>
      </c>
      <c r="B532" s="45" t="s">
        <v>234</v>
      </c>
      <c r="C532" s="45" t="s">
        <v>31</v>
      </c>
      <c r="D532" s="53" t="s">
        <v>523</v>
      </c>
      <c r="E532" s="45" t="s">
        <v>36</v>
      </c>
      <c r="F532" s="36">
        <v>10.5</v>
      </c>
      <c r="G532" s="36">
        <v>10.5</v>
      </c>
      <c r="H532" s="36">
        <v>10.5</v>
      </c>
    </row>
    <row r="533" spans="1:8" s="67" customFormat="1" ht="24.75" hidden="1" customHeight="1">
      <c r="A533" s="78" t="s">
        <v>492</v>
      </c>
      <c r="B533" s="45" t="s">
        <v>234</v>
      </c>
      <c r="C533" s="45" t="s">
        <v>31</v>
      </c>
      <c r="D533" s="53" t="s">
        <v>523</v>
      </c>
      <c r="E533" s="45" t="s">
        <v>493</v>
      </c>
      <c r="F533" s="36">
        <v>1289</v>
      </c>
      <c r="G533" s="36">
        <v>1289</v>
      </c>
      <c r="H533" s="36">
        <v>1289</v>
      </c>
    </row>
    <row r="534" spans="1:8" s="67" customFormat="1" ht="17.25" hidden="1" customHeight="1">
      <c r="A534" s="78" t="s">
        <v>158</v>
      </c>
      <c r="B534" s="45" t="s">
        <v>234</v>
      </c>
      <c r="C534" s="45" t="s">
        <v>31</v>
      </c>
      <c r="D534" s="53" t="s">
        <v>523</v>
      </c>
      <c r="E534" s="45" t="s">
        <v>159</v>
      </c>
      <c r="F534" s="36">
        <v>715</v>
      </c>
      <c r="G534" s="36">
        <v>715</v>
      </c>
      <c r="H534" s="36">
        <v>715</v>
      </c>
    </row>
    <row r="535" spans="1:8" s="67" customFormat="1" ht="24.75" hidden="1" customHeight="1">
      <c r="A535" s="78" t="s">
        <v>411</v>
      </c>
      <c r="B535" s="45" t="s">
        <v>234</v>
      </c>
      <c r="C535" s="45" t="s">
        <v>31</v>
      </c>
      <c r="D535" s="55" t="s">
        <v>412</v>
      </c>
      <c r="E535" s="45"/>
      <c r="F535" s="36">
        <f t="shared" ref="F535:H538" si="68">F536</f>
        <v>1800.8</v>
      </c>
      <c r="G535" s="36">
        <f t="shared" si="68"/>
        <v>1800.8</v>
      </c>
      <c r="H535" s="36">
        <f t="shared" si="68"/>
        <v>1800.8</v>
      </c>
    </row>
    <row r="536" spans="1:8" s="67" customFormat="1" ht="24.75" hidden="1" customHeight="1">
      <c r="A536" s="35" t="s">
        <v>413</v>
      </c>
      <c r="B536" s="45" t="s">
        <v>234</v>
      </c>
      <c r="C536" s="45" t="s">
        <v>31</v>
      </c>
      <c r="D536" s="55" t="s">
        <v>414</v>
      </c>
      <c r="E536" s="45"/>
      <c r="F536" s="36">
        <f t="shared" si="68"/>
        <v>1800.8</v>
      </c>
      <c r="G536" s="36">
        <f t="shared" si="68"/>
        <v>1800.8</v>
      </c>
      <c r="H536" s="36">
        <f t="shared" si="68"/>
        <v>1800.8</v>
      </c>
    </row>
    <row r="537" spans="1:8" s="67" customFormat="1" ht="39" hidden="1" customHeight="1">
      <c r="A537" s="68" t="s">
        <v>421</v>
      </c>
      <c r="B537" s="45" t="s">
        <v>234</v>
      </c>
      <c r="C537" s="45" t="s">
        <v>31</v>
      </c>
      <c r="D537" s="55" t="s">
        <v>422</v>
      </c>
      <c r="E537" s="45"/>
      <c r="F537" s="36">
        <f t="shared" si="68"/>
        <v>1800.8</v>
      </c>
      <c r="G537" s="36">
        <f t="shared" si="68"/>
        <v>1800.8</v>
      </c>
      <c r="H537" s="36">
        <f t="shared" si="68"/>
        <v>1800.8</v>
      </c>
    </row>
    <row r="538" spans="1:8" s="67" customFormat="1" ht="50.25" hidden="1" customHeight="1">
      <c r="A538" s="58" t="s">
        <v>423</v>
      </c>
      <c r="B538" s="45" t="s">
        <v>234</v>
      </c>
      <c r="C538" s="45" t="s">
        <v>31</v>
      </c>
      <c r="D538" s="55" t="s">
        <v>424</v>
      </c>
      <c r="E538" s="45"/>
      <c r="F538" s="36">
        <f t="shared" si="68"/>
        <v>1800.8</v>
      </c>
      <c r="G538" s="36">
        <f t="shared" si="68"/>
        <v>1800.8</v>
      </c>
      <c r="H538" s="36">
        <f t="shared" si="68"/>
        <v>1800.8</v>
      </c>
    </row>
    <row r="539" spans="1:8" s="67" customFormat="1" ht="18" hidden="1" customHeight="1">
      <c r="A539" s="78" t="s">
        <v>524</v>
      </c>
      <c r="B539" s="45" t="s">
        <v>234</v>
      </c>
      <c r="C539" s="45" t="s">
        <v>31</v>
      </c>
      <c r="D539" s="55" t="s">
        <v>424</v>
      </c>
      <c r="E539" s="45" t="s">
        <v>517</v>
      </c>
      <c r="F539" s="36">
        <v>1800.8</v>
      </c>
      <c r="G539" s="36">
        <v>1800.8</v>
      </c>
      <c r="H539" s="36">
        <v>1800.8</v>
      </c>
    </row>
    <row r="540" spans="1:8" s="67" customFormat="1" ht="40.5" hidden="1" customHeight="1">
      <c r="A540" s="78" t="s">
        <v>218</v>
      </c>
      <c r="B540" s="45" t="s">
        <v>234</v>
      </c>
      <c r="C540" s="45" t="s">
        <v>31</v>
      </c>
      <c r="D540" s="55" t="s">
        <v>219</v>
      </c>
      <c r="E540" s="45"/>
      <c r="F540" s="36">
        <f t="shared" ref="F540:H542" si="69">F541</f>
        <v>893.6</v>
      </c>
      <c r="G540" s="36">
        <f t="shared" si="69"/>
        <v>893.6</v>
      </c>
      <c r="H540" s="36">
        <f t="shared" si="69"/>
        <v>893.6</v>
      </c>
    </row>
    <row r="541" spans="1:8" s="67" customFormat="1" ht="26.25" hidden="1" customHeight="1">
      <c r="A541" s="92" t="s">
        <v>225</v>
      </c>
      <c r="B541" s="45" t="s">
        <v>234</v>
      </c>
      <c r="C541" s="45" t="s">
        <v>31</v>
      </c>
      <c r="D541" s="55" t="s">
        <v>226</v>
      </c>
      <c r="E541" s="45"/>
      <c r="F541" s="36">
        <f t="shared" si="69"/>
        <v>893.6</v>
      </c>
      <c r="G541" s="36">
        <f t="shared" si="69"/>
        <v>893.6</v>
      </c>
      <c r="H541" s="36">
        <f t="shared" si="69"/>
        <v>893.6</v>
      </c>
    </row>
    <row r="542" spans="1:8" s="67" customFormat="1" ht="79.5" hidden="1" customHeight="1">
      <c r="A542" s="35" t="s">
        <v>324</v>
      </c>
      <c r="B542" s="45" t="s">
        <v>234</v>
      </c>
      <c r="C542" s="45" t="s">
        <v>31</v>
      </c>
      <c r="D542" s="55" t="s">
        <v>325</v>
      </c>
      <c r="E542" s="45"/>
      <c r="F542" s="36">
        <f t="shared" si="69"/>
        <v>893.6</v>
      </c>
      <c r="G542" s="36">
        <f t="shared" si="69"/>
        <v>893.6</v>
      </c>
      <c r="H542" s="36">
        <f t="shared" si="69"/>
        <v>893.6</v>
      </c>
    </row>
    <row r="543" spans="1:8" s="67" customFormat="1" ht="15.75" hidden="1" customHeight="1">
      <c r="A543" s="78" t="s">
        <v>524</v>
      </c>
      <c r="B543" s="45" t="s">
        <v>234</v>
      </c>
      <c r="C543" s="45" t="s">
        <v>31</v>
      </c>
      <c r="D543" s="55" t="s">
        <v>325</v>
      </c>
      <c r="E543" s="45" t="s">
        <v>517</v>
      </c>
      <c r="F543" s="36">
        <v>893.6</v>
      </c>
      <c r="G543" s="36">
        <v>893.6</v>
      </c>
      <c r="H543" s="36">
        <v>893.6</v>
      </c>
    </row>
    <row r="544" spans="1:8" s="67" customFormat="1" ht="38.25" hidden="1" customHeight="1">
      <c r="A544" s="78" t="s">
        <v>336</v>
      </c>
      <c r="B544" s="45" t="s">
        <v>234</v>
      </c>
      <c r="C544" s="45" t="s">
        <v>31</v>
      </c>
      <c r="D544" s="55" t="s">
        <v>337</v>
      </c>
      <c r="E544" s="45"/>
      <c r="F544" s="36">
        <f t="shared" ref="F544:H546" si="70">F545</f>
        <v>1370.7</v>
      </c>
      <c r="G544" s="36">
        <f t="shared" si="70"/>
        <v>1224.5999999999999</v>
      </c>
      <c r="H544" s="36">
        <f t="shared" si="70"/>
        <v>1186.5999999999999</v>
      </c>
    </row>
    <row r="545" spans="1:8" s="67" customFormat="1" ht="24.75" hidden="1" customHeight="1">
      <c r="A545" s="35" t="s">
        <v>525</v>
      </c>
      <c r="B545" s="45" t="s">
        <v>234</v>
      </c>
      <c r="C545" s="45" t="s">
        <v>31</v>
      </c>
      <c r="D545" s="55" t="s">
        <v>526</v>
      </c>
      <c r="E545" s="45"/>
      <c r="F545" s="36">
        <f t="shared" si="70"/>
        <v>1370.7</v>
      </c>
      <c r="G545" s="36">
        <f t="shared" si="70"/>
        <v>1224.5999999999999</v>
      </c>
      <c r="H545" s="36">
        <f t="shared" si="70"/>
        <v>1186.5999999999999</v>
      </c>
    </row>
    <row r="546" spans="1:8" s="67" customFormat="1" ht="121.5" hidden="1" customHeight="1">
      <c r="A546" s="35" t="s">
        <v>527</v>
      </c>
      <c r="B546" s="45" t="s">
        <v>234</v>
      </c>
      <c r="C546" s="45" t="s">
        <v>31</v>
      </c>
      <c r="D546" s="55" t="s">
        <v>528</v>
      </c>
      <c r="E546" s="45"/>
      <c r="F546" s="36">
        <f t="shared" si="70"/>
        <v>1370.7</v>
      </c>
      <c r="G546" s="36">
        <f t="shared" si="70"/>
        <v>1224.5999999999999</v>
      </c>
      <c r="H546" s="36">
        <f t="shared" si="70"/>
        <v>1186.5999999999999</v>
      </c>
    </row>
    <row r="547" spans="1:8" s="67" customFormat="1" ht="24.75" hidden="1" customHeight="1">
      <c r="A547" s="78" t="s">
        <v>492</v>
      </c>
      <c r="B547" s="45" t="s">
        <v>234</v>
      </c>
      <c r="C547" s="45" t="s">
        <v>31</v>
      </c>
      <c r="D547" s="55" t="s">
        <v>528</v>
      </c>
      <c r="E547" s="45" t="s">
        <v>493</v>
      </c>
      <c r="F547" s="36">
        <f>875.7+495</f>
        <v>1370.7</v>
      </c>
      <c r="G547" s="77">
        <f>857.2+367.4</f>
        <v>1224.5999999999999</v>
      </c>
      <c r="H547" s="77">
        <f>830.6+356</f>
        <v>1186.5999999999999</v>
      </c>
    </row>
    <row r="548" spans="1:8" s="67" customFormat="1" ht="37.5" hidden="1" customHeight="1">
      <c r="A548" s="35" t="s">
        <v>369</v>
      </c>
      <c r="B548" s="45" t="s">
        <v>234</v>
      </c>
      <c r="C548" s="45" t="s">
        <v>31</v>
      </c>
      <c r="D548" s="55" t="s">
        <v>370</v>
      </c>
      <c r="E548" s="45"/>
      <c r="F548" s="36">
        <f t="shared" ref="F548:H550" si="71">F549</f>
        <v>7121.7000000000007</v>
      </c>
      <c r="G548" s="36">
        <f t="shared" si="71"/>
        <v>0</v>
      </c>
      <c r="H548" s="36">
        <f t="shared" si="71"/>
        <v>0</v>
      </c>
    </row>
    <row r="549" spans="1:8" s="67" customFormat="1" ht="24" hidden="1" customHeight="1">
      <c r="A549" s="35" t="s">
        <v>529</v>
      </c>
      <c r="B549" s="45" t="s">
        <v>234</v>
      </c>
      <c r="C549" s="45" t="s">
        <v>31</v>
      </c>
      <c r="D549" s="55" t="s">
        <v>530</v>
      </c>
      <c r="E549" s="45"/>
      <c r="F549" s="36">
        <f t="shared" si="71"/>
        <v>7121.7000000000007</v>
      </c>
      <c r="G549" s="36">
        <f t="shared" si="71"/>
        <v>0</v>
      </c>
      <c r="H549" s="36">
        <f t="shared" si="71"/>
        <v>0</v>
      </c>
    </row>
    <row r="550" spans="1:8" s="67" customFormat="1" ht="27" hidden="1" customHeight="1">
      <c r="A550" s="68" t="s">
        <v>531</v>
      </c>
      <c r="B550" s="45" t="s">
        <v>234</v>
      </c>
      <c r="C550" s="45" t="s">
        <v>31</v>
      </c>
      <c r="D550" s="55" t="s">
        <v>532</v>
      </c>
      <c r="E550" s="45"/>
      <c r="F550" s="36">
        <f t="shared" si="71"/>
        <v>7121.7000000000007</v>
      </c>
      <c r="G550" s="36">
        <f t="shared" si="71"/>
        <v>0</v>
      </c>
      <c r="H550" s="36">
        <f t="shared" si="71"/>
        <v>0</v>
      </c>
    </row>
    <row r="551" spans="1:8" s="67" customFormat="1" ht="24" hidden="1" customHeight="1">
      <c r="A551" s="78" t="s">
        <v>492</v>
      </c>
      <c r="B551" s="45" t="s">
        <v>234</v>
      </c>
      <c r="C551" s="45" t="s">
        <v>31</v>
      </c>
      <c r="D551" s="55" t="s">
        <v>532</v>
      </c>
      <c r="E551" s="45" t="s">
        <v>493</v>
      </c>
      <c r="F551" s="36">
        <f>6765.6+356.1</f>
        <v>7121.7000000000007</v>
      </c>
      <c r="G551" s="36">
        <v>0</v>
      </c>
      <c r="H551" s="36">
        <v>0</v>
      </c>
    </row>
    <row r="552" spans="1:8" s="31" customFormat="1" ht="14.25" customHeight="1">
      <c r="A552" s="137" t="s">
        <v>533</v>
      </c>
      <c r="B552" s="29" t="s">
        <v>234</v>
      </c>
      <c r="C552" s="29" t="s">
        <v>99</v>
      </c>
      <c r="D552" s="29"/>
      <c r="E552" s="29"/>
      <c r="F552" s="61">
        <v>444.9</v>
      </c>
      <c r="G552" s="61">
        <v>344.9</v>
      </c>
      <c r="H552" s="61">
        <v>344.9</v>
      </c>
    </row>
    <row r="553" spans="1:8" s="67" customFormat="1" ht="25.5" hidden="1" customHeight="1">
      <c r="A553" s="78" t="s">
        <v>411</v>
      </c>
      <c r="B553" s="45" t="s">
        <v>234</v>
      </c>
      <c r="C553" s="45" t="s">
        <v>40</v>
      </c>
      <c r="D553" s="55" t="s">
        <v>412</v>
      </c>
      <c r="E553" s="45"/>
      <c r="F553" s="36">
        <f t="shared" ref="F553:H555" si="72">F554</f>
        <v>1987.7</v>
      </c>
      <c r="G553" s="36">
        <f t="shared" si="72"/>
        <v>1987.7</v>
      </c>
      <c r="H553" s="36">
        <f t="shared" si="72"/>
        <v>1987.7</v>
      </c>
    </row>
    <row r="554" spans="1:8" s="67" customFormat="1" ht="25.5" hidden="1" customHeight="1">
      <c r="A554" s="35" t="s">
        <v>413</v>
      </c>
      <c r="B554" s="45" t="s">
        <v>234</v>
      </c>
      <c r="C554" s="45" t="s">
        <v>40</v>
      </c>
      <c r="D554" s="55" t="s">
        <v>414</v>
      </c>
      <c r="E554" s="45"/>
      <c r="F554" s="36">
        <f t="shared" si="72"/>
        <v>1987.7</v>
      </c>
      <c r="G554" s="36">
        <f t="shared" si="72"/>
        <v>1987.7</v>
      </c>
      <c r="H554" s="36">
        <f t="shared" si="72"/>
        <v>1987.7</v>
      </c>
    </row>
    <row r="555" spans="1:8" s="67" customFormat="1" ht="40.5" hidden="1" customHeight="1">
      <c r="A555" s="68" t="s">
        <v>421</v>
      </c>
      <c r="B555" s="45" t="s">
        <v>234</v>
      </c>
      <c r="C555" s="45" t="s">
        <v>40</v>
      </c>
      <c r="D555" s="55" t="s">
        <v>422</v>
      </c>
      <c r="E555" s="45"/>
      <c r="F555" s="36">
        <f t="shared" si="72"/>
        <v>1987.7</v>
      </c>
      <c r="G555" s="36">
        <f t="shared" si="72"/>
        <v>1987.7</v>
      </c>
      <c r="H555" s="36">
        <f t="shared" si="72"/>
        <v>1987.7</v>
      </c>
    </row>
    <row r="556" spans="1:8" s="67" customFormat="1" ht="51.75" hidden="1" customHeight="1">
      <c r="A556" s="58" t="s">
        <v>423</v>
      </c>
      <c r="B556" s="45" t="s">
        <v>234</v>
      </c>
      <c r="C556" s="45" t="s">
        <v>40</v>
      </c>
      <c r="D556" s="55" t="s">
        <v>424</v>
      </c>
      <c r="E556" s="45"/>
      <c r="F556" s="36">
        <f>F558+F557</f>
        <v>1987.7</v>
      </c>
      <c r="G556" s="36">
        <f>G558+G557</f>
        <v>1987.7</v>
      </c>
      <c r="H556" s="36">
        <f>H558+H557</f>
        <v>1987.7</v>
      </c>
    </row>
    <row r="557" spans="1:8" s="67" customFormat="1" ht="28.5" hidden="1" customHeight="1">
      <c r="A557" s="138" t="s">
        <v>35</v>
      </c>
      <c r="B557" s="45" t="s">
        <v>234</v>
      </c>
      <c r="C557" s="45" t="s">
        <v>40</v>
      </c>
      <c r="D557" s="55" t="s">
        <v>424</v>
      </c>
      <c r="E557" s="45" t="s">
        <v>36</v>
      </c>
      <c r="F557" s="36">
        <v>3.5</v>
      </c>
      <c r="G557" s="36">
        <v>3.5</v>
      </c>
      <c r="H557" s="36">
        <v>3.5</v>
      </c>
    </row>
    <row r="558" spans="1:8" s="67" customFormat="1" ht="25.5" hidden="1" customHeight="1">
      <c r="A558" s="78" t="s">
        <v>492</v>
      </c>
      <c r="B558" s="45" t="s">
        <v>234</v>
      </c>
      <c r="C558" s="45" t="s">
        <v>40</v>
      </c>
      <c r="D558" s="55" t="s">
        <v>424</v>
      </c>
      <c r="E558" s="45" t="s">
        <v>493</v>
      </c>
      <c r="F558" s="36">
        <v>1984.2</v>
      </c>
      <c r="G558" s="36">
        <v>1984.2</v>
      </c>
      <c r="H558" s="36">
        <v>1984.2</v>
      </c>
    </row>
    <row r="559" spans="1:8" s="31" customFormat="1" ht="15" hidden="1" customHeight="1">
      <c r="A559" s="132" t="s">
        <v>533</v>
      </c>
      <c r="B559" s="29">
        <v>10</v>
      </c>
      <c r="C559" s="29" t="s">
        <v>99</v>
      </c>
      <c r="D559" s="29"/>
      <c r="E559" s="29"/>
      <c r="F559" s="61">
        <f>F560</f>
        <v>0</v>
      </c>
      <c r="G559" s="61">
        <f>G560</f>
        <v>0</v>
      </c>
      <c r="H559" s="61">
        <f>H560</f>
        <v>0</v>
      </c>
    </row>
    <row r="560" spans="1:8" s="63" customFormat="1" ht="26.25" hidden="1" customHeight="1">
      <c r="A560" s="98" t="s">
        <v>534</v>
      </c>
      <c r="B560" s="33" t="s">
        <v>234</v>
      </c>
      <c r="C560" s="33" t="s">
        <v>99</v>
      </c>
      <c r="D560" s="33" t="s">
        <v>69</v>
      </c>
      <c r="E560" s="33"/>
      <c r="F560" s="36">
        <f>F561+F564</f>
        <v>0</v>
      </c>
      <c r="G560" s="36">
        <f>G561+G564</f>
        <v>0</v>
      </c>
      <c r="H560" s="36">
        <f>H561+H564</f>
        <v>0</v>
      </c>
    </row>
    <row r="561" spans="1:8" s="67" customFormat="1" ht="25.5" hidden="1" customHeight="1">
      <c r="A561" s="56" t="s">
        <v>535</v>
      </c>
      <c r="B561" s="45" t="s">
        <v>234</v>
      </c>
      <c r="C561" s="45" t="s">
        <v>99</v>
      </c>
      <c r="D561" s="53" t="s">
        <v>536</v>
      </c>
      <c r="E561" s="45"/>
      <c r="F561" s="36">
        <f t="shared" ref="F561:H562" si="73">F562</f>
        <v>0</v>
      </c>
      <c r="G561" s="36">
        <f t="shared" si="73"/>
        <v>0</v>
      </c>
      <c r="H561" s="36">
        <f t="shared" si="73"/>
        <v>0</v>
      </c>
    </row>
    <row r="562" spans="1:8" s="67" customFormat="1" ht="15.75" hidden="1" customHeight="1">
      <c r="A562" s="56" t="s">
        <v>522</v>
      </c>
      <c r="B562" s="45" t="s">
        <v>234</v>
      </c>
      <c r="C562" s="45" t="s">
        <v>99</v>
      </c>
      <c r="D562" s="53" t="s">
        <v>537</v>
      </c>
      <c r="E562" s="45"/>
      <c r="F562" s="36">
        <f t="shared" si="73"/>
        <v>0</v>
      </c>
      <c r="G562" s="36">
        <f t="shared" si="73"/>
        <v>0</v>
      </c>
      <c r="H562" s="36">
        <f t="shared" si="73"/>
        <v>0</v>
      </c>
    </row>
    <row r="563" spans="1:8" s="67" customFormat="1" ht="25.5" hidden="1">
      <c r="A563" s="56" t="s">
        <v>45</v>
      </c>
      <c r="B563" s="45" t="s">
        <v>234</v>
      </c>
      <c r="C563" s="45" t="s">
        <v>99</v>
      </c>
      <c r="D563" s="53" t="s">
        <v>537</v>
      </c>
      <c r="E563" s="45" t="s">
        <v>36</v>
      </c>
      <c r="F563" s="36"/>
      <c r="G563" s="36"/>
      <c r="H563" s="36"/>
    </row>
    <row r="564" spans="1:8" s="67" customFormat="1" ht="38.25" hidden="1">
      <c r="A564" s="56" t="s">
        <v>538</v>
      </c>
      <c r="B564" s="45" t="s">
        <v>234</v>
      </c>
      <c r="C564" s="45" t="s">
        <v>99</v>
      </c>
      <c r="D564" s="53" t="s">
        <v>205</v>
      </c>
      <c r="E564" s="45"/>
      <c r="F564" s="36">
        <f t="shared" ref="F564:H565" si="74">F565</f>
        <v>0</v>
      </c>
      <c r="G564" s="36">
        <f t="shared" si="74"/>
        <v>0</v>
      </c>
      <c r="H564" s="36">
        <f t="shared" si="74"/>
        <v>0</v>
      </c>
    </row>
    <row r="565" spans="1:8" s="67" customFormat="1" hidden="1">
      <c r="A565" s="56" t="s">
        <v>522</v>
      </c>
      <c r="B565" s="45" t="s">
        <v>234</v>
      </c>
      <c r="C565" s="45" t="s">
        <v>99</v>
      </c>
      <c r="D565" s="53" t="s">
        <v>539</v>
      </c>
      <c r="E565" s="45"/>
      <c r="F565" s="36">
        <f t="shared" si="74"/>
        <v>0</v>
      </c>
      <c r="G565" s="36">
        <f t="shared" si="74"/>
        <v>0</v>
      </c>
      <c r="H565" s="36">
        <f t="shared" si="74"/>
        <v>0</v>
      </c>
    </row>
    <row r="566" spans="1:8" s="67" customFormat="1" ht="25.5" hidden="1">
      <c r="A566" s="56" t="s">
        <v>45</v>
      </c>
      <c r="B566" s="45" t="s">
        <v>234</v>
      </c>
      <c r="C566" s="45" t="s">
        <v>99</v>
      </c>
      <c r="D566" s="53" t="s">
        <v>539</v>
      </c>
      <c r="E566" s="45" t="s">
        <v>36</v>
      </c>
      <c r="F566" s="36"/>
      <c r="G566" s="36"/>
      <c r="H566" s="36"/>
    </row>
    <row r="567" spans="1:8" s="31" customFormat="1" ht="12.75" customHeight="1">
      <c r="A567" s="44" t="s">
        <v>540</v>
      </c>
      <c r="B567" s="69" t="s">
        <v>118</v>
      </c>
      <c r="C567" s="69"/>
      <c r="D567" s="69"/>
      <c r="E567" s="69"/>
      <c r="F567" s="61">
        <f>F568</f>
        <v>14231.6</v>
      </c>
      <c r="G567" s="61">
        <f>G568</f>
        <v>14321.9</v>
      </c>
      <c r="H567" s="61">
        <f>H568</f>
        <v>14321.9</v>
      </c>
    </row>
    <row r="568" spans="1:8" s="37" customFormat="1" ht="15.75" customHeight="1">
      <c r="A568" s="137" t="s">
        <v>541</v>
      </c>
      <c r="B568" s="29" t="s">
        <v>118</v>
      </c>
      <c r="C568" s="29" t="s">
        <v>11</v>
      </c>
      <c r="D568" s="29"/>
      <c r="E568" s="29"/>
      <c r="F568" s="61">
        <v>14231.6</v>
      </c>
      <c r="G568" s="61">
        <v>14321.9</v>
      </c>
      <c r="H568" s="61">
        <v>14321.9</v>
      </c>
    </row>
    <row r="569" spans="1:8" s="67" customFormat="1" ht="26.25" hidden="1" customHeight="1">
      <c r="A569" s="78" t="s">
        <v>542</v>
      </c>
      <c r="B569" s="45" t="s">
        <v>118</v>
      </c>
      <c r="C569" s="45" t="s">
        <v>11</v>
      </c>
      <c r="D569" s="55" t="s">
        <v>543</v>
      </c>
      <c r="E569" s="45"/>
      <c r="F569" s="139">
        <f>F570</f>
        <v>13391.199999999999</v>
      </c>
      <c r="G569" s="139">
        <f>G570</f>
        <v>12746.9</v>
      </c>
      <c r="H569" s="139">
        <f>H570</f>
        <v>12746.9</v>
      </c>
    </row>
    <row r="570" spans="1:8" s="67" customFormat="1" ht="38.25" hidden="1" customHeight="1">
      <c r="A570" s="35" t="s">
        <v>544</v>
      </c>
      <c r="B570" s="45" t="s">
        <v>118</v>
      </c>
      <c r="C570" s="45" t="s">
        <v>11</v>
      </c>
      <c r="D570" s="55" t="s">
        <v>545</v>
      </c>
      <c r="E570" s="45"/>
      <c r="F570" s="139">
        <f>F571+F575+F579+F573</f>
        <v>13391.199999999999</v>
      </c>
      <c r="G570" s="139">
        <f>G571+G575+G579+G573</f>
        <v>12746.9</v>
      </c>
      <c r="H570" s="139">
        <f>H571+H575+H579+H573</f>
        <v>12746.9</v>
      </c>
    </row>
    <row r="571" spans="1:8" s="67" customFormat="1" ht="26.25" hidden="1" customHeight="1">
      <c r="A571" s="68" t="s">
        <v>186</v>
      </c>
      <c r="B571" s="45" t="s">
        <v>118</v>
      </c>
      <c r="C571" s="45" t="s">
        <v>11</v>
      </c>
      <c r="D571" s="55" t="s">
        <v>546</v>
      </c>
      <c r="E571" s="45"/>
      <c r="F571" s="139">
        <f>F572</f>
        <v>12657.4</v>
      </c>
      <c r="G571" s="139">
        <f>G572</f>
        <v>12346.4</v>
      </c>
      <c r="H571" s="139">
        <f>H572</f>
        <v>12346.4</v>
      </c>
    </row>
    <row r="572" spans="1:8" s="67" customFormat="1" ht="14.25" hidden="1" customHeight="1">
      <c r="A572" s="78" t="s">
        <v>203</v>
      </c>
      <c r="B572" s="45" t="s">
        <v>118</v>
      </c>
      <c r="C572" s="45" t="s">
        <v>11</v>
      </c>
      <c r="D572" s="55" t="s">
        <v>546</v>
      </c>
      <c r="E572" s="45" t="s">
        <v>159</v>
      </c>
      <c r="F572" s="61">
        <f>14346.4-1000-689</f>
        <v>12657.4</v>
      </c>
      <c r="G572" s="61">
        <f>12346.4</f>
        <v>12346.4</v>
      </c>
      <c r="H572" s="61">
        <f>12346.4</f>
        <v>12346.4</v>
      </c>
    </row>
    <row r="573" spans="1:8" s="67" customFormat="1" ht="25.5" hidden="1" customHeight="1">
      <c r="A573" s="116" t="s">
        <v>64</v>
      </c>
      <c r="B573" s="45" t="s">
        <v>118</v>
      </c>
      <c r="C573" s="45" t="s">
        <v>11</v>
      </c>
      <c r="D573" s="55" t="s">
        <v>547</v>
      </c>
      <c r="E573" s="45"/>
      <c r="F573" s="61">
        <f>F574</f>
        <v>0</v>
      </c>
      <c r="G573" s="61">
        <f>G574</f>
        <v>0</v>
      </c>
      <c r="H573" s="61">
        <f>H574</f>
        <v>0</v>
      </c>
    </row>
    <row r="574" spans="1:8" s="67" customFormat="1" ht="14.25" hidden="1" customHeight="1">
      <c r="A574" s="116" t="s">
        <v>203</v>
      </c>
      <c r="B574" s="45" t="s">
        <v>118</v>
      </c>
      <c r="C574" s="45" t="s">
        <v>11</v>
      </c>
      <c r="D574" s="55" t="s">
        <v>547</v>
      </c>
      <c r="E574" s="45" t="s">
        <v>159</v>
      </c>
      <c r="F574" s="61">
        <v>0</v>
      </c>
      <c r="G574" s="61">
        <v>0</v>
      </c>
      <c r="H574" s="61">
        <v>0</v>
      </c>
    </row>
    <row r="575" spans="1:8" s="67" customFormat="1" ht="15.75" hidden="1" customHeight="1">
      <c r="A575" s="68" t="s">
        <v>548</v>
      </c>
      <c r="B575" s="45" t="s">
        <v>118</v>
      </c>
      <c r="C575" s="45" t="s">
        <v>11</v>
      </c>
      <c r="D575" s="55" t="s">
        <v>549</v>
      </c>
      <c r="E575" s="45"/>
      <c r="F575" s="139">
        <f>F576+F577+F578</f>
        <v>400.5</v>
      </c>
      <c r="G575" s="139">
        <f>G576+G577+G578</f>
        <v>400.5</v>
      </c>
      <c r="H575" s="139">
        <f>H576+H577+H578</f>
        <v>400.5</v>
      </c>
    </row>
    <row r="576" spans="1:8" s="67" customFormat="1" ht="26.25" hidden="1" customHeight="1">
      <c r="A576" s="90" t="s">
        <v>20</v>
      </c>
      <c r="B576" s="45" t="s">
        <v>118</v>
      </c>
      <c r="C576" s="45" t="s">
        <v>11</v>
      </c>
      <c r="D576" s="55" t="s">
        <v>549</v>
      </c>
      <c r="E576" s="45" t="s">
        <v>21</v>
      </c>
      <c r="F576" s="61">
        <v>50</v>
      </c>
      <c r="G576" s="61">
        <v>50</v>
      </c>
      <c r="H576" s="61">
        <v>50</v>
      </c>
    </row>
    <row r="577" spans="1:8" s="67" customFormat="1" ht="26.25" hidden="1" customHeight="1">
      <c r="A577" s="35" t="s">
        <v>35</v>
      </c>
      <c r="B577" s="45" t="s">
        <v>118</v>
      </c>
      <c r="C577" s="45" t="s">
        <v>11</v>
      </c>
      <c r="D577" s="55" t="s">
        <v>549</v>
      </c>
      <c r="E577" s="45" t="s">
        <v>36</v>
      </c>
      <c r="F577" s="61">
        <f>188.5+80</f>
        <v>268.5</v>
      </c>
      <c r="G577" s="61">
        <f>188.5+80</f>
        <v>268.5</v>
      </c>
      <c r="H577" s="61">
        <f>188.5+80</f>
        <v>268.5</v>
      </c>
    </row>
    <row r="578" spans="1:8" s="67" customFormat="1" ht="19.5" hidden="1" customHeight="1">
      <c r="A578" s="78" t="s">
        <v>203</v>
      </c>
      <c r="B578" s="45" t="s">
        <v>118</v>
      </c>
      <c r="C578" s="45" t="s">
        <v>11</v>
      </c>
      <c r="D578" s="55" t="s">
        <v>549</v>
      </c>
      <c r="E578" s="45" t="s">
        <v>159</v>
      </c>
      <c r="F578" s="61">
        <v>82</v>
      </c>
      <c r="G578" s="61">
        <v>82</v>
      </c>
      <c r="H578" s="61">
        <v>82</v>
      </c>
    </row>
    <row r="579" spans="1:8" s="67" customFormat="1" ht="42.75" hidden="1" customHeight="1">
      <c r="A579" s="112" t="s">
        <v>550</v>
      </c>
      <c r="B579" s="45" t="s">
        <v>118</v>
      </c>
      <c r="C579" s="45" t="s">
        <v>11</v>
      </c>
      <c r="D579" s="55" t="s">
        <v>551</v>
      </c>
      <c r="E579" s="45"/>
      <c r="F579" s="139">
        <f>F580</f>
        <v>333.3</v>
      </c>
      <c r="G579" s="139">
        <f>G580</f>
        <v>0</v>
      </c>
      <c r="H579" s="139">
        <f>H580</f>
        <v>0</v>
      </c>
    </row>
    <row r="580" spans="1:8" s="67" customFormat="1" ht="25.5" hidden="1" customHeight="1">
      <c r="A580" s="40" t="s">
        <v>35</v>
      </c>
      <c r="B580" s="45" t="s">
        <v>118</v>
      </c>
      <c r="C580" s="45" t="s">
        <v>11</v>
      </c>
      <c r="D580" s="55" t="s">
        <v>551</v>
      </c>
      <c r="E580" s="45" t="s">
        <v>36</v>
      </c>
      <c r="F580" s="61">
        <f>300+33.3</f>
        <v>333.3</v>
      </c>
      <c r="G580" s="61">
        <v>0</v>
      </c>
      <c r="H580" s="61">
        <v>0</v>
      </c>
    </row>
    <row r="581" spans="1:8" s="63" customFormat="1" ht="19.5" hidden="1" customHeight="1">
      <c r="A581" s="126" t="s">
        <v>552</v>
      </c>
      <c r="B581" s="69" t="s">
        <v>118</v>
      </c>
      <c r="C581" s="69" t="s">
        <v>13</v>
      </c>
      <c r="D581" s="109"/>
      <c r="E581" s="69"/>
      <c r="F581" s="139">
        <f t="shared" ref="F581:H585" si="75">F582</f>
        <v>0</v>
      </c>
      <c r="G581" s="139">
        <f t="shared" si="75"/>
        <v>0</v>
      </c>
      <c r="H581" s="139">
        <f t="shared" si="75"/>
        <v>0</v>
      </c>
    </row>
    <row r="582" spans="1:8" s="67" customFormat="1" ht="27" hidden="1" customHeight="1">
      <c r="A582" s="98" t="s">
        <v>553</v>
      </c>
      <c r="B582" s="45" t="s">
        <v>118</v>
      </c>
      <c r="C582" s="45" t="s">
        <v>13</v>
      </c>
      <c r="D582" s="55" t="s">
        <v>153</v>
      </c>
      <c r="E582" s="45"/>
      <c r="F582" s="139">
        <f t="shared" si="75"/>
        <v>0</v>
      </c>
      <c r="G582" s="139">
        <f t="shared" si="75"/>
        <v>0</v>
      </c>
      <c r="H582" s="139">
        <f t="shared" si="75"/>
        <v>0</v>
      </c>
    </row>
    <row r="583" spans="1:8" s="67" customFormat="1" ht="19.5" hidden="1" customHeight="1">
      <c r="A583" s="35" t="s">
        <v>554</v>
      </c>
      <c r="B583" s="45" t="s">
        <v>118</v>
      </c>
      <c r="C583" s="45" t="s">
        <v>13</v>
      </c>
      <c r="D583" s="55" t="s">
        <v>155</v>
      </c>
      <c r="E583" s="45"/>
      <c r="F583" s="139">
        <f t="shared" si="75"/>
        <v>0</v>
      </c>
      <c r="G583" s="139">
        <f t="shared" si="75"/>
        <v>0</v>
      </c>
      <c r="H583" s="139">
        <f t="shared" si="75"/>
        <v>0</v>
      </c>
    </row>
    <row r="584" spans="1:8" s="67" customFormat="1" ht="40.5" hidden="1" customHeight="1">
      <c r="A584" s="68" t="s">
        <v>555</v>
      </c>
      <c r="B584" s="45" t="s">
        <v>118</v>
      </c>
      <c r="C584" s="45" t="s">
        <v>13</v>
      </c>
      <c r="D584" s="55" t="s">
        <v>556</v>
      </c>
      <c r="E584" s="45"/>
      <c r="F584" s="139">
        <f t="shared" si="75"/>
        <v>0</v>
      </c>
      <c r="G584" s="139">
        <f t="shared" si="75"/>
        <v>0</v>
      </c>
      <c r="H584" s="139">
        <f t="shared" si="75"/>
        <v>0</v>
      </c>
    </row>
    <row r="585" spans="1:8" s="67" customFormat="1" ht="40.5" hidden="1" customHeight="1">
      <c r="A585" s="116" t="s">
        <v>557</v>
      </c>
      <c r="B585" s="45" t="s">
        <v>118</v>
      </c>
      <c r="C585" s="45" t="s">
        <v>13</v>
      </c>
      <c r="D585" s="55" t="s">
        <v>558</v>
      </c>
      <c r="E585" s="45"/>
      <c r="F585" s="139">
        <f t="shared" si="75"/>
        <v>0</v>
      </c>
      <c r="G585" s="139">
        <f t="shared" si="75"/>
        <v>0</v>
      </c>
      <c r="H585" s="139">
        <f t="shared" si="75"/>
        <v>0</v>
      </c>
    </row>
    <row r="586" spans="1:8" s="67" customFormat="1" ht="24.75" hidden="1" customHeight="1">
      <c r="A586" s="40" t="s">
        <v>45</v>
      </c>
      <c r="B586" s="45" t="s">
        <v>118</v>
      </c>
      <c r="C586" s="45" t="s">
        <v>13</v>
      </c>
      <c r="D586" s="55" t="s">
        <v>558</v>
      </c>
      <c r="E586" s="45" t="s">
        <v>36</v>
      </c>
      <c r="F586" s="139">
        <v>0</v>
      </c>
      <c r="G586" s="61">
        <v>0</v>
      </c>
      <c r="H586" s="61">
        <v>0</v>
      </c>
    </row>
    <row r="587" spans="1:8" s="67" customFormat="1" ht="16.5" hidden="1" customHeight="1">
      <c r="A587" s="44" t="s">
        <v>559</v>
      </c>
      <c r="B587" s="69" t="s">
        <v>118</v>
      </c>
      <c r="C587" s="69" t="s">
        <v>93</v>
      </c>
      <c r="D587" s="109"/>
      <c r="E587" s="45"/>
      <c r="F587" s="61">
        <f>F588+F595</f>
        <v>0</v>
      </c>
      <c r="G587" s="61">
        <f>G588+G595</f>
        <v>0</v>
      </c>
      <c r="H587" s="61">
        <f>H588+H595</f>
        <v>0</v>
      </c>
    </row>
    <row r="588" spans="1:8" s="67" customFormat="1" ht="26.25" hidden="1" customHeight="1">
      <c r="A588" s="98" t="s">
        <v>553</v>
      </c>
      <c r="B588" s="45" t="s">
        <v>118</v>
      </c>
      <c r="C588" s="45" t="s">
        <v>93</v>
      </c>
      <c r="D588" s="55" t="s">
        <v>153</v>
      </c>
      <c r="E588" s="45"/>
      <c r="F588" s="61">
        <f t="shared" ref="F588:H589" si="76">F589</f>
        <v>0</v>
      </c>
      <c r="G588" s="61">
        <f t="shared" si="76"/>
        <v>0</v>
      </c>
      <c r="H588" s="61">
        <f t="shared" si="76"/>
        <v>0</v>
      </c>
    </row>
    <row r="589" spans="1:8" s="67" customFormat="1" ht="16.5" hidden="1" customHeight="1">
      <c r="A589" s="35" t="s">
        <v>554</v>
      </c>
      <c r="B589" s="45" t="s">
        <v>118</v>
      </c>
      <c r="C589" s="45" t="s">
        <v>93</v>
      </c>
      <c r="D589" s="55" t="s">
        <v>155</v>
      </c>
      <c r="E589" s="45"/>
      <c r="F589" s="61">
        <f t="shared" si="76"/>
        <v>0</v>
      </c>
      <c r="G589" s="61">
        <f t="shared" si="76"/>
        <v>0</v>
      </c>
      <c r="H589" s="61">
        <f t="shared" si="76"/>
        <v>0</v>
      </c>
    </row>
    <row r="590" spans="1:8" s="67" customFormat="1" ht="26.25" hidden="1" customHeight="1">
      <c r="A590" s="78" t="s">
        <v>560</v>
      </c>
      <c r="B590" s="45" t="s">
        <v>118</v>
      </c>
      <c r="C590" s="45" t="s">
        <v>93</v>
      </c>
      <c r="D590" s="55" t="s">
        <v>561</v>
      </c>
      <c r="E590" s="45"/>
      <c r="F590" s="61">
        <f>F591+F593</f>
        <v>0</v>
      </c>
      <c r="G590" s="61">
        <f>G591+G593</f>
        <v>0</v>
      </c>
      <c r="H590" s="61">
        <f>H591+H593</f>
        <v>0</v>
      </c>
    </row>
    <row r="591" spans="1:8" s="67" customFormat="1" ht="16.5" hidden="1" customHeight="1">
      <c r="A591" s="78" t="s">
        <v>562</v>
      </c>
      <c r="B591" s="45" t="s">
        <v>118</v>
      </c>
      <c r="C591" s="45" t="s">
        <v>93</v>
      </c>
      <c r="D591" s="55" t="s">
        <v>563</v>
      </c>
      <c r="E591" s="45"/>
      <c r="F591" s="61">
        <f>F592</f>
        <v>0</v>
      </c>
      <c r="G591" s="61">
        <f>G592</f>
        <v>0</v>
      </c>
      <c r="H591" s="61">
        <f>H592</f>
        <v>0</v>
      </c>
    </row>
    <row r="592" spans="1:8" s="67" customFormat="1" ht="16.5" hidden="1" customHeight="1">
      <c r="A592" s="78" t="s">
        <v>346</v>
      </c>
      <c r="B592" s="45" t="s">
        <v>118</v>
      </c>
      <c r="C592" s="45" t="s">
        <v>93</v>
      </c>
      <c r="D592" s="55" t="s">
        <v>563</v>
      </c>
      <c r="E592" s="45" t="s">
        <v>347</v>
      </c>
      <c r="F592" s="61">
        <v>0</v>
      </c>
      <c r="G592" s="61">
        <v>0</v>
      </c>
      <c r="H592" s="61">
        <v>0</v>
      </c>
    </row>
    <row r="593" spans="1:8" s="67" customFormat="1" ht="25.5" hidden="1" customHeight="1">
      <c r="A593" s="78" t="s">
        <v>442</v>
      </c>
      <c r="B593" s="45" t="s">
        <v>118</v>
      </c>
      <c r="C593" s="45" t="s">
        <v>93</v>
      </c>
      <c r="D593" s="55" t="s">
        <v>564</v>
      </c>
      <c r="E593" s="45"/>
      <c r="F593" s="61">
        <f>F594</f>
        <v>0</v>
      </c>
      <c r="G593" s="61">
        <f>G594</f>
        <v>0</v>
      </c>
      <c r="H593" s="61">
        <f>H594</f>
        <v>0</v>
      </c>
    </row>
    <row r="594" spans="1:8" s="67" customFormat="1" ht="16.5" hidden="1" customHeight="1">
      <c r="A594" s="78" t="s">
        <v>346</v>
      </c>
      <c r="B594" s="45" t="s">
        <v>118</v>
      </c>
      <c r="C594" s="45" t="s">
        <v>93</v>
      </c>
      <c r="D594" s="55" t="s">
        <v>564</v>
      </c>
      <c r="E594" s="45" t="s">
        <v>347</v>
      </c>
      <c r="F594" s="61">
        <v>0</v>
      </c>
      <c r="G594" s="61">
        <v>0</v>
      </c>
      <c r="H594" s="61">
        <v>0</v>
      </c>
    </row>
    <row r="595" spans="1:8" s="67" customFormat="1" ht="27" hidden="1" customHeight="1">
      <c r="A595" s="78" t="s">
        <v>542</v>
      </c>
      <c r="B595" s="45" t="s">
        <v>118</v>
      </c>
      <c r="C595" s="45" t="s">
        <v>93</v>
      </c>
      <c r="D595" s="55" t="s">
        <v>565</v>
      </c>
      <c r="E595" s="45"/>
      <c r="F595" s="61">
        <f t="shared" ref="F595:H597" si="77">F596</f>
        <v>0</v>
      </c>
      <c r="G595" s="61">
        <f t="shared" si="77"/>
        <v>0</v>
      </c>
      <c r="H595" s="61">
        <f t="shared" si="77"/>
        <v>0</v>
      </c>
    </row>
    <row r="596" spans="1:8" s="67" customFormat="1" ht="26.25" hidden="1" customHeight="1">
      <c r="A596" s="78" t="s">
        <v>560</v>
      </c>
      <c r="B596" s="45" t="s">
        <v>118</v>
      </c>
      <c r="C596" s="45" t="s">
        <v>93</v>
      </c>
      <c r="D596" s="55" t="s">
        <v>566</v>
      </c>
      <c r="E596" s="45"/>
      <c r="F596" s="61">
        <f t="shared" si="77"/>
        <v>0</v>
      </c>
      <c r="G596" s="61">
        <f t="shared" si="77"/>
        <v>0</v>
      </c>
      <c r="H596" s="61">
        <f t="shared" si="77"/>
        <v>0</v>
      </c>
    </row>
    <row r="597" spans="1:8" s="67" customFormat="1" ht="24.75" hidden="1" customHeight="1">
      <c r="A597" s="78" t="s">
        <v>442</v>
      </c>
      <c r="B597" s="45" t="s">
        <v>118</v>
      </c>
      <c r="C597" s="45" t="s">
        <v>93</v>
      </c>
      <c r="D597" s="55" t="s">
        <v>567</v>
      </c>
      <c r="E597" s="45"/>
      <c r="F597" s="61">
        <f t="shared" si="77"/>
        <v>0</v>
      </c>
      <c r="G597" s="61">
        <f t="shared" si="77"/>
        <v>0</v>
      </c>
      <c r="H597" s="61">
        <f t="shared" si="77"/>
        <v>0</v>
      </c>
    </row>
    <row r="598" spans="1:8" s="67" customFormat="1" ht="16.5" hidden="1" customHeight="1">
      <c r="A598" s="78" t="s">
        <v>346</v>
      </c>
      <c r="B598" s="45" t="s">
        <v>118</v>
      </c>
      <c r="C598" s="45" t="s">
        <v>93</v>
      </c>
      <c r="D598" s="55" t="s">
        <v>567</v>
      </c>
      <c r="E598" s="45" t="s">
        <v>347</v>
      </c>
      <c r="F598" s="61">
        <v>0</v>
      </c>
      <c r="G598" s="61">
        <v>0</v>
      </c>
      <c r="H598" s="61">
        <v>0</v>
      </c>
    </row>
    <row r="599" spans="1:8" s="63" customFormat="1" ht="15.75" customHeight="1">
      <c r="A599" s="44" t="s">
        <v>568</v>
      </c>
      <c r="B599" s="69"/>
      <c r="C599" s="69"/>
      <c r="D599" s="109"/>
      <c r="E599" s="69"/>
      <c r="F599" s="61"/>
      <c r="G599" s="61">
        <v>8548.7000000000007</v>
      </c>
      <c r="H599" s="61">
        <v>17638.599999999999</v>
      </c>
    </row>
    <row r="600" spans="1:8" s="31" customFormat="1" ht="21" customHeight="1">
      <c r="A600" s="28" t="s">
        <v>569</v>
      </c>
      <c r="B600" s="118"/>
      <c r="C600" s="118"/>
      <c r="D600" s="118"/>
      <c r="E600" s="118"/>
      <c r="F600" s="61">
        <f>F11+F215+F240+F304+F360+F383+F507+F510+F515+F567+F599</f>
        <v>970413</v>
      </c>
      <c r="G600" s="61">
        <f>G11+G215+G240+G304+G360+G383+G507+G510+G515+G567+G599</f>
        <v>605620</v>
      </c>
      <c r="H600" s="61">
        <f>H11+H215+H240+H304+H360+H383+H507+H510+H515+H567+H599</f>
        <v>613995.00000000012</v>
      </c>
    </row>
    <row r="604" spans="1:8">
      <c r="F604" s="140"/>
      <c r="G604" s="140"/>
      <c r="H604" s="140"/>
    </row>
    <row r="605" spans="1:8">
      <c r="F605" s="141"/>
      <c r="G605" s="140"/>
      <c r="H605" s="140"/>
    </row>
    <row r="606" spans="1:8">
      <c r="F606" s="140"/>
      <c r="G606" s="140"/>
      <c r="H606" s="140"/>
    </row>
    <row r="607" spans="1:8">
      <c r="F607" s="140"/>
      <c r="G607" s="140"/>
      <c r="H607" s="140"/>
    </row>
    <row r="608" spans="1:8">
      <c r="F608" s="140"/>
      <c r="G608" s="140"/>
      <c r="H608" s="140"/>
    </row>
    <row r="609" spans="4:8">
      <c r="F609" s="142"/>
      <c r="G609" s="142"/>
      <c r="H609" s="142"/>
    </row>
    <row r="611" spans="4:8">
      <c r="F611" s="140"/>
    </row>
    <row r="612" spans="4:8">
      <c r="F612" s="140"/>
    </row>
    <row r="613" spans="4:8">
      <c r="F613" s="142"/>
      <c r="G613" s="142"/>
      <c r="H613" s="142"/>
    </row>
    <row r="614" spans="4:8">
      <c r="D614" s="5" t="s">
        <v>570</v>
      </c>
    </row>
    <row r="622" spans="4:8">
      <c r="F622" s="140"/>
    </row>
  </sheetData>
  <sheetProtection password="C613" sheet="1" formatCells="0" formatColumns="0" formatRows="0" insertColumns="0" insertRows="0" insertHyperlinks="0" deleteColumns="0" deleteRows="0" sort="0" autoFilter="0" pivotTables="0"/>
  <mergeCells count="8">
    <mergeCell ref="B1:E1"/>
    <mergeCell ref="A4:H4"/>
    <mergeCell ref="A7:A9"/>
    <mergeCell ref="B7:B9"/>
    <mergeCell ref="C7:C9"/>
    <mergeCell ref="D7:D9"/>
    <mergeCell ref="E7:E9"/>
    <mergeCell ref="F7:H8"/>
  </mergeCells>
  <pageMargins left="0.62992125984251968" right="0.15748031496062992" top="0.47244094488188981" bottom="0.31496062992125984" header="0.15748031496062992" footer="0.51181102362204722"/>
  <pageSetup paperSize="9" scale="72" fitToHeight="14" orientation="portrait" r:id="rId1"/>
  <headerFooter alignWithMargins="0"/>
  <rowBreaks count="1" manualBreakCount="1">
    <brk id="5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Разделы, подразделы</vt:lpstr>
      <vt:lpstr>'Разделы, подразделы'!Область_печати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Галина Генаева</cp:lastModifiedBy>
  <dcterms:created xsi:type="dcterms:W3CDTF">2023-11-21T05:26:58Z</dcterms:created>
  <dcterms:modified xsi:type="dcterms:W3CDTF">2023-11-21T05:28:13Z</dcterms:modified>
</cp:coreProperties>
</file>