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596" lockStructure="1"/>
  <bookViews>
    <workbookView xWindow="32760" yWindow="32760" windowWidth="19320" windowHeight="8295"/>
  </bookViews>
  <sheets>
    <sheet name="Доходы2023" sheetId="39" r:id="rId1"/>
  </sheets>
  <definedNames>
    <definedName name="А">#REF!</definedName>
    <definedName name="_xlnm.Print_Area" localSheetId="0">Доходы2023!$A$1:$G$143</definedName>
  </definedNames>
  <calcPr calcId="145621"/>
</workbook>
</file>

<file path=xl/calcChain.xml><?xml version="1.0" encoding="utf-8"?>
<calcChain xmlns="http://schemas.openxmlformats.org/spreadsheetml/2006/main">
  <c r="F135" i="39" l="1"/>
  <c r="G91" i="39"/>
  <c r="F90" i="39"/>
  <c r="G90" i="39" s="1"/>
  <c r="G83" i="39"/>
  <c r="F82" i="39"/>
  <c r="G82" i="39" s="1"/>
  <c r="F105" i="39"/>
  <c r="F108" i="39"/>
  <c r="F104" i="39"/>
  <c r="G104" i="39" s="1"/>
  <c r="G100" i="39"/>
  <c r="F36" i="39"/>
  <c r="F34" i="39"/>
  <c r="G34" i="39" s="1"/>
  <c r="D134" i="39"/>
  <c r="D16" i="39"/>
  <c r="G135" i="39"/>
  <c r="G132" i="39"/>
  <c r="G129" i="39"/>
  <c r="G127" i="39"/>
  <c r="G121" i="39"/>
  <c r="G119" i="39"/>
  <c r="G118" i="39"/>
  <c r="G117" i="39"/>
  <c r="G116" i="39"/>
  <c r="G115" i="39"/>
  <c r="G114" i="39"/>
  <c r="G113" i="39"/>
  <c r="G99" i="39"/>
  <c r="G97" i="39"/>
  <c r="G89" i="39"/>
  <c r="G81" i="39"/>
  <c r="G79" i="39"/>
  <c r="G68" i="39"/>
  <c r="G66" i="39"/>
  <c r="G56" i="39"/>
  <c r="G55" i="39"/>
  <c r="G52" i="39"/>
  <c r="G48" i="39"/>
  <c r="G45" i="39"/>
  <c r="G41" i="39"/>
  <c r="G39" i="39"/>
  <c r="G30" i="39"/>
  <c r="G27" i="39"/>
  <c r="G26" i="39"/>
  <c r="G24" i="39"/>
  <c r="G21" i="39"/>
  <c r="G17" i="39"/>
  <c r="G15" i="39"/>
  <c r="G13" i="39"/>
  <c r="G9" i="39"/>
  <c r="G7" i="39"/>
  <c r="F134" i="39"/>
  <c r="F133" i="39" s="1"/>
  <c r="D93" i="39"/>
  <c r="G36" i="39"/>
  <c r="F16" i="39"/>
  <c r="G16" i="39" s="1"/>
  <c r="F137" i="39"/>
  <c r="F136" i="39" s="1"/>
  <c r="F131" i="39"/>
  <c r="F130" i="39" s="1"/>
  <c r="F128" i="39"/>
  <c r="F126" i="39"/>
  <c r="F124" i="39"/>
  <c r="F122" i="39"/>
  <c r="F120" i="39"/>
  <c r="F88" i="39"/>
  <c r="F86" i="39"/>
  <c r="F84" i="39"/>
  <c r="F80" i="39"/>
  <c r="F78" i="39"/>
  <c r="F76" i="39"/>
  <c r="F74" i="39"/>
  <c r="F72" i="39"/>
  <c r="F70" i="39"/>
  <c r="F67" i="39"/>
  <c r="F65" i="39"/>
  <c r="F58" i="39"/>
  <c r="F57" i="39"/>
  <c r="F54" i="39"/>
  <c r="F53" i="39" s="1"/>
  <c r="F51" i="39"/>
  <c r="F50" i="39" s="1"/>
  <c r="F47" i="39"/>
  <c r="F46" i="39" s="1"/>
  <c r="F44" i="39"/>
  <c r="G44" i="39" s="1"/>
  <c r="F43" i="39"/>
  <c r="F40" i="39"/>
  <c r="F38" i="39"/>
  <c r="F37" i="39" s="1"/>
  <c r="F35" i="39"/>
  <c r="F29" i="39"/>
  <c r="F28" i="39"/>
  <c r="F25" i="39"/>
  <c r="G25" i="39" s="1"/>
  <c r="F23" i="39"/>
  <c r="F20" i="39"/>
  <c r="F18" i="39"/>
  <c r="F14" i="39"/>
  <c r="F12" i="39"/>
  <c r="F8" i="39"/>
  <c r="F6" i="39"/>
  <c r="D133" i="39"/>
  <c r="C134" i="39"/>
  <c r="C133" i="39"/>
  <c r="C16" i="39"/>
  <c r="D137" i="39"/>
  <c r="D136" i="39" s="1"/>
  <c r="C137" i="39"/>
  <c r="C136" i="39" s="1"/>
  <c r="D58" i="39"/>
  <c r="D57" i="39" s="1"/>
  <c r="C57" i="39"/>
  <c r="C58" i="39"/>
  <c r="D6" i="39"/>
  <c r="D8" i="39"/>
  <c r="D12" i="39"/>
  <c r="D14" i="39"/>
  <c r="D18" i="39"/>
  <c r="D20" i="39"/>
  <c r="G20" i="39"/>
  <c r="D23" i="39"/>
  <c r="D25" i="39"/>
  <c r="D28" i="39"/>
  <c r="G28" i="39" s="1"/>
  <c r="D29" i="39"/>
  <c r="G29" i="39" s="1"/>
  <c r="E34" i="39"/>
  <c r="D35" i="39"/>
  <c r="E36" i="39"/>
  <c r="D38" i="39"/>
  <c r="G38" i="39" s="1"/>
  <c r="D40" i="39"/>
  <c r="D43" i="39"/>
  <c r="G43" i="39" s="1"/>
  <c r="D44" i="39"/>
  <c r="D47" i="39"/>
  <c r="D46" i="39" s="1"/>
  <c r="D51" i="39"/>
  <c r="D50" i="39" s="1"/>
  <c r="D54" i="39"/>
  <c r="D65" i="39"/>
  <c r="D67" i="39"/>
  <c r="G67" i="39" s="1"/>
  <c r="D70" i="39"/>
  <c r="D72" i="39"/>
  <c r="D74" i="39"/>
  <c r="D76" i="39"/>
  <c r="D78" i="39"/>
  <c r="G78" i="39" s="1"/>
  <c r="D80" i="39"/>
  <c r="G80" i="39" s="1"/>
  <c r="D84" i="39"/>
  <c r="D86" i="39"/>
  <c r="D88" i="39"/>
  <c r="D92" i="39"/>
  <c r="G112" i="39"/>
  <c r="D120" i="39"/>
  <c r="D122" i="39"/>
  <c r="D124" i="39"/>
  <c r="D126" i="39"/>
  <c r="G126" i="39" s="1"/>
  <c r="D128" i="39"/>
  <c r="G128" i="39" s="1"/>
  <c r="D131" i="39"/>
  <c r="D130" i="39" s="1"/>
  <c r="E7" i="39"/>
  <c r="E9" i="39"/>
  <c r="E13" i="39"/>
  <c r="E15" i="39"/>
  <c r="E21" i="39"/>
  <c r="E24" i="39"/>
  <c r="E26" i="39"/>
  <c r="E27" i="39"/>
  <c r="E30" i="39"/>
  <c r="E39" i="39"/>
  <c r="E41" i="39"/>
  <c r="E45" i="39"/>
  <c r="E48" i="39"/>
  <c r="E52" i="39"/>
  <c r="E55" i="39"/>
  <c r="E56" i="39"/>
  <c r="E66" i="39"/>
  <c r="E68" i="39"/>
  <c r="E79" i="39"/>
  <c r="E81" i="39"/>
  <c r="E89" i="39"/>
  <c r="E97" i="39"/>
  <c r="E99" i="39"/>
  <c r="E104" i="39"/>
  <c r="E106" i="39"/>
  <c r="E113" i="39"/>
  <c r="E114" i="39"/>
  <c r="E115" i="39"/>
  <c r="E116" i="39"/>
  <c r="E117" i="39"/>
  <c r="E119" i="39"/>
  <c r="E121" i="39"/>
  <c r="E125" i="39"/>
  <c r="E127" i="39"/>
  <c r="E129" i="39"/>
  <c r="E132" i="39"/>
  <c r="C131" i="39"/>
  <c r="C130" i="39" s="1"/>
  <c r="C128" i="39"/>
  <c r="C126" i="39"/>
  <c r="E126" i="39" s="1"/>
  <c r="C124" i="39"/>
  <c r="C122" i="39"/>
  <c r="C120" i="39"/>
  <c r="C93" i="39"/>
  <c r="C92" i="39" s="1"/>
  <c r="C88" i="39"/>
  <c r="C86" i="39"/>
  <c r="C84" i="39"/>
  <c r="C80" i="39"/>
  <c r="C78" i="39"/>
  <c r="C76" i="39"/>
  <c r="C74" i="39"/>
  <c r="C72" i="39"/>
  <c r="C70" i="39"/>
  <c r="C67" i="39"/>
  <c r="C65" i="39"/>
  <c r="C54" i="39"/>
  <c r="C53" i="39" s="1"/>
  <c r="C49" i="39" s="1"/>
  <c r="C51" i="39"/>
  <c r="C50" i="39"/>
  <c r="C47" i="39"/>
  <c r="C46" i="39"/>
  <c r="C44" i="39"/>
  <c r="C43" i="39"/>
  <c r="E43" i="39" s="1"/>
  <c r="C40" i="39"/>
  <c r="C38" i="39"/>
  <c r="C37" i="39" s="1"/>
  <c r="C35" i="39"/>
  <c r="C29" i="39"/>
  <c r="E29" i="39" s="1"/>
  <c r="C28" i="39"/>
  <c r="C25" i="39"/>
  <c r="C23" i="39"/>
  <c r="E23" i="39" s="1"/>
  <c r="C20" i="39"/>
  <c r="C18" i="39"/>
  <c r="C14" i="39"/>
  <c r="E14" i="39" s="1"/>
  <c r="C12" i="39"/>
  <c r="C8" i="39"/>
  <c r="E8" i="39" s="1"/>
  <c r="C6" i="39"/>
  <c r="D33" i="39"/>
  <c r="D32" i="39" s="1"/>
  <c r="C112" i="39"/>
  <c r="C111" i="39" s="1"/>
  <c r="C110" i="39" s="1"/>
  <c r="C33" i="39"/>
  <c r="C32" i="39" s="1"/>
  <c r="C31" i="39" s="1"/>
  <c r="E6" i="39"/>
  <c r="E28" i="39"/>
  <c r="E124" i="39"/>
  <c r="F111" i="39"/>
  <c r="F110" i="39" s="1"/>
  <c r="E35" i="39"/>
  <c r="G134" i="39"/>
  <c r="E20" i="39"/>
  <c r="D53" i="39"/>
  <c r="E47" i="39"/>
  <c r="D37" i="39"/>
  <c r="F11" i="39"/>
  <c r="F10" i="39" s="1"/>
  <c r="G23" i="39"/>
  <c r="F33" i="39"/>
  <c r="F32" i="39" s="1"/>
  <c r="G35" i="39"/>
  <c r="E40" i="39"/>
  <c r="D11" i="39"/>
  <c r="D10" i="39" s="1"/>
  <c r="D22" i="39"/>
  <c r="E131" i="39"/>
  <c r="D111" i="39"/>
  <c r="G88" i="39"/>
  <c r="G131" i="39"/>
  <c r="G47" i="39"/>
  <c r="C42" i="39"/>
  <c r="E112" i="39"/>
  <c r="E54" i="39"/>
  <c r="E67" i="39" l="1"/>
  <c r="C64" i="39"/>
  <c r="E128" i="39"/>
  <c r="E65" i="39"/>
  <c r="E38" i="39"/>
  <c r="F22" i="39"/>
  <c r="D64" i="39"/>
  <c r="E64" i="39" s="1"/>
  <c r="G14" i="39"/>
  <c r="G133" i="39"/>
  <c r="F31" i="39"/>
  <c r="F5" i="39" s="1"/>
  <c r="E44" i="39"/>
  <c r="G37" i="39"/>
  <c r="C11" i="39"/>
  <c r="C10" i="39" s="1"/>
  <c r="E88" i="39"/>
  <c r="G8" i="39"/>
  <c r="G40" i="39"/>
  <c r="G111" i="39"/>
  <c r="E130" i="39"/>
  <c r="G130" i="39"/>
  <c r="E53" i="39"/>
  <c r="E120" i="39"/>
  <c r="E25" i="39"/>
  <c r="G6" i="39"/>
  <c r="E111" i="39"/>
  <c r="C22" i="39"/>
  <c r="C69" i="39"/>
  <c r="C63" i="39" s="1"/>
  <c r="C62" i="39" s="1"/>
  <c r="G51" i="39"/>
  <c r="F93" i="39"/>
  <c r="F92" i="39" s="1"/>
  <c r="F69" i="39" s="1"/>
  <c r="F64" i="39"/>
  <c r="G65" i="39"/>
  <c r="F49" i="39"/>
  <c r="G53" i="39"/>
  <c r="G54" i="39"/>
  <c r="F42" i="39"/>
  <c r="G22" i="39"/>
  <c r="G12" i="39"/>
  <c r="G120" i="39"/>
  <c r="D110" i="39"/>
  <c r="E93" i="39"/>
  <c r="E92" i="39"/>
  <c r="E80" i="39"/>
  <c r="E78" i="39"/>
  <c r="D69" i="39"/>
  <c r="E50" i="39"/>
  <c r="D49" i="39"/>
  <c r="G50" i="39"/>
  <c r="E51" i="39"/>
  <c r="D42" i="39"/>
  <c r="G46" i="39"/>
  <c r="E46" i="39"/>
  <c r="E37" i="39"/>
  <c r="D31" i="39"/>
  <c r="E32" i="39"/>
  <c r="G32" i="39"/>
  <c r="G33" i="39"/>
  <c r="E33" i="39"/>
  <c r="E22" i="39"/>
  <c r="G10" i="39"/>
  <c r="E10" i="39"/>
  <c r="E11" i="39"/>
  <c r="G11" i="39"/>
  <c r="E12" i="39"/>
  <c r="C5" i="39" l="1"/>
  <c r="C139" i="39" s="1"/>
  <c r="G93" i="39"/>
  <c r="G92" i="39"/>
  <c r="G69" i="39"/>
  <c r="F63" i="39"/>
  <c r="F62" i="39" s="1"/>
  <c r="G64" i="39"/>
  <c r="E110" i="39"/>
  <c r="G110" i="39"/>
  <c r="E69" i="39"/>
  <c r="D63" i="39"/>
  <c r="D62" i="39" s="1"/>
  <c r="E62" i="39" s="1"/>
  <c r="G49" i="39"/>
  <c r="E49" i="39"/>
  <c r="E42" i="39"/>
  <c r="G42" i="39"/>
  <c r="G31" i="39"/>
  <c r="E31" i="39"/>
  <c r="D5" i="39"/>
  <c r="F139" i="39" l="1"/>
  <c r="G63" i="39"/>
  <c r="G62" i="39"/>
  <c r="D139" i="39"/>
  <c r="E63" i="39"/>
  <c r="G5" i="39"/>
  <c r="E5" i="39"/>
  <c r="G139" i="39" l="1"/>
  <c r="E139" i="39"/>
</calcChain>
</file>

<file path=xl/sharedStrings.xml><?xml version="1.0" encoding="utf-8"?>
<sst xmlns="http://schemas.openxmlformats.org/spreadsheetml/2006/main" count="357" uniqueCount="253">
  <si>
    <t>1 00 00000 00 0000 000</t>
  </si>
  <si>
    <t>1 01 00000 00 0000 000</t>
  </si>
  <si>
    <t>1 01 02000 01 0000 110</t>
  </si>
  <si>
    <t>Налог на доходы физических лиц</t>
  </si>
  <si>
    <t>1 05 00000 00 0000 000</t>
  </si>
  <si>
    <t>1 05 01000 00 0000 110</t>
  </si>
  <si>
    <t>1 05 01010 01 0000 110</t>
  </si>
  <si>
    <t>1 05 01020 01 0000 110</t>
  </si>
  <si>
    <t>Единый налог на вмененный доход для отдельных видов деятельности</t>
  </si>
  <si>
    <t>Единый сельскохозяйственный налог</t>
  </si>
  <si>
    <t>1 08 00000 00 0000 000</t>
  </si>
  <si>
    <t>1 08 03010 01 0000 110</t>
  </si>
  <si>
    <t>1 11 00000 00 0000 000</t>
  </si>
  <si>
    <t>1 12 00000 00 0000 000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</si>
  <si>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</si>
  <si>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</si>
  <si>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</si>
  <si>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</si>
  <si>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1 16 00000 00 0000 000</t>
  </si>
  <si>
    <t>2 02 00000 00 0000 000</t>
  </si>
  <si>
    <t>ВСЕГО ДОХОДОВ</t>
  </si>
  <si>
    <t>1 05 02000 02 0000 110</t>
  </si>
  <si>
    <t>1 05 02010 02 0000 110</t>
  </si>
  <si>
    <t>1 05 03000 01 0000 110</t>
  </si>
  <si>
    <t>1 05 03010 01 0000 110</t>
  </si>
  <si>
    <t>2 00 00000 00 0000 000</t>
  </si>
  <si>
    <t xml:space="preserve">БЕЗВОЗМЕЗДНЫЕ ПОСТУПЛЕНИЯ </t>
  </si>
  <si>
    <t xml:space="preserve">Иные межбюджетные трансферты </t>
  </si>
  <si>
    <t>Налог, взимаемый в связи с применением патентной системы налогообложения</t>
  </si>
  <si>
    <t>Процент исполнения к годовому плану</t>
  </si>
  <si>
    <t>Факт. исполнено за отчетный период</t>
  </si>
  <si>
    <t>1 03 00000 00 0000 000</t>
  </si>
  <si>
    <t>1 05 04000 02 0000 110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</si>
  <si>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</si>
  <si>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</si>
  <si>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</si>
  <si>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1 08 03000 01 0000 110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</si>
  <si>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</si>
  <si>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</si>
  <si>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</si>
  <si>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</si>
  <si>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</si>
  <si>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</si>
  <si>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1 14 02000 00 0000 000</t>
  </si>
  <si>
    <t>1 14 06000 00 0000 430</t>
  </si>
  <si>
    <t>Доходы от продажи земельных участков, государственная собственность на которые не разграничена</t>
  </si>
  <si>
    <t>1 14 06010 00 0000 430</t>
  </si>
  <si>
    <t>Субвенции местным бюджетам на выполнение передаваемых полномочий субъектов Российской Федерации</t>
  </si>
  <si>
    <t>НАЛОГИ НА ПРИБЫЛЬ, ДОХОДЫ</t>
  </si>
  <si>
    <t>ГОСУДАРСТВЕННАЯ ПОШЛИНА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</si>
  <si>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</si>
  <si>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</si>
  <si>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</si>
  <si>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</si>
  <si>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</si>
  <si>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</si>
  <si>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</si>
  <si>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</si>
  <si>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</si>
  <si>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</si>
  <si>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</si>
  <si>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 xml:space="preserve">Прочие субсидии </t>
  </si>
  <si>
    <t>1 03 02000 01 0000 110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</si>
  <si>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</si>
  <si>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Государственная пошлина по делам, рассматриваемым в судах общей юрисдикции, мировыми судьями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</si>
  <si>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</si>
  <si>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</si>
  <si>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</si>
  <si>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</si>
  <si>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Код бюджетной классификации РФ</t>
  </si>
  <si>
    <t>Наименование групп, подгрупп и статей доходов</t>
  </si>
  <si>
    <t>2 02 10000 00 0000 150</t>
  </si>
  <si>
    <t>2 02 15001 00 0000 150</t>
  </si>
  <si>
    <t>Дотации на выравнивание бюджетной обеспеченности</t>
  </si>
  <si>
    <t>2 02 20000 00 0000 150</t>
  </si>
  <si>
    <t>2 02 25497 00 0000 150</t>
  </si>
  <si>
    <t>Субсидии бюджетам на реализацию мероприятий по обеспечению жильем молодых семей</t>
  </si>
  <si>
    <t>2 02 29999 00 0000 150</t>
  </si>
  <si>
    <t>2 02 30000 00 0000 150</t>
  </si>
  <si>
    <t>2 02 30024 00 0000 150</t>
  </si>
  <si>
    <t>Субвенции на обеспечение дошкольного образования в муниципальных  образовательных организациях области,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образовательных организациях</t>
  </si>
  <si>
    <t>2 02 40000 00 0000 150</t>
  </si>
  <si>
    <t>2 02 49999 00 0000 150</t>
  </si>
  <si>
    <t>Прочие межбюджетные трансферты, передаваемые бюджетам</t>
  </si>
  <si>
    <t>2 02 15009 00 0000 150</t>
  </si>
  <si>
    <t>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</si>
  <si>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</si>
  <si>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</si>
  <si>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</si>
  <si>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2 02 25555 00 0000 150</t>
  </si>
  <si>
    <t>2 02 25576 00 0000 150</t>
  </si>
  <si>
    <t>Субсидии бюджетам на обеспечение комплексного развития сельских территорий</t>
  </si>
  <si>
    <t>тыс. руб.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</si>
  <si>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</si>
  <si>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</si>
  <si>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1 11 05070 00 0000 120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</si>
  <si>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</si>
  <si>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</si>
  <si>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2 02 36900 00 0000 150</t>
  </si>
  <si>
    <t>Единая субвенция местным бюджетам из бюджета субъекта Российской Федерации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</si>
  <si>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</si>
  <si>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2 02 35303 00 0000 150</t>
  </si>
  <si>
    <t>ПРОЧИЕ НЕНАЛОГОВЫЕ ДОХОДЫ</t>
  </si>
  <si>
    <t xml:space="preserve">Налог, взимаемый в связи с применением упрощенной системы  налогообложения </t>
  </si>
  <si>
    <t>1 13 01000 00 0000 130</t>
  </si>
  <si>
    <t>1 13 01990 00 0000 130</t>
  </si>
  <si>
    <t>1 13 02000 00 0000 130</t>
  </si>
  <si>
    <t>Доходы от компенсации затрат государства</t>
  </si>
  <si>
    <t xml:space="preserve">Прочие доходы от компенсации затрат государства
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</si>
  <si>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</si>
  <si>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</si>
  <si>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</si>
  <si>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2 02 25519 00 0000 150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</si>
  <si>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</si>
  <si>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</si>
  <si>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</si>
  <si>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Субвенции для осуществления отдельных государственных полномочий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</si>
  <si>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Субвенции для осуществления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 по организации мероприятий при осуществлении деятельности по обращению с животными без владельцев"</t>
  </si>
  <si>
    <t>Субвенции для осуществления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</si>
  <si>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Субвенции для осуществления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</si>
  <si>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</si>
  <si>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НАЛОГОВЫЕ И НЕНАЛОГОВЫЕ ДОХОДЫ</t>
  </si>
  <si>
    <t>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</si>
  <si>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</si>
  <si>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</si>
  <si>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</si>
  <si>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</si>
  <si>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</si>
  <si>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</si>
  <si>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</si>
  <si>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</si>
  <si>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</si>
  <si>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</si>
  <si>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</si>
  <si>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</si>
  <si>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</si>
  <si>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</si>
  <si>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</si>
  <si>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</si>
  <si>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</si>
  <si>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</si>
  <si>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</si>
  <si>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
</t>
  </si>
  <si>
    <t xml:space="preserve">Прочие доходы от оказания платных услуг (работ)
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</si>
  <si>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</si>
  <si>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</si>
  <si>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1 13 02994 14 0000 130</t>
  </si>
  <si>
    <t>Прочие доходы от компенсации затрат бюджетов муниципальных округов</t>
  </si>
  <si>
    <t>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</si>
  <si>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</si>
  <si>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</si>
  <si>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</si>
  <si>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</si>
  <si>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</si>
  <si>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1 17 00000 00 0000 000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</si>
  <si>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</si>
  <si>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</si>
  <si>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</si>
  <si>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</si>
  <si>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</si>
  <si>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</si>
  <si>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</si>
  <si>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</si>
  <si>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</si>
  <si>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</si>
  <si>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</si>
  <si>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</si>
  <si>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2 02 25213 00 0000 150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</si>
  <si>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</si>
  <si>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</si>
  <si>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</si>
  <si>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</si>
  <si>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</si>
  <si>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</si>
  <si>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</si>
  <si>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2 02 25519 14 0000 150</t>
  </si>
  <si>
    <t>Субсидии бюджетам муниципальных округов на поддержку отрасли культуры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</si>
  <si>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</si>
  <si>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</si>
  <si>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</si>
  <si>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</si>
  <si>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2 02 29999 14 0000 150</t>
  </si>
  <si>
    <t>Прочие субсидии бюджетам муниципальных округов</t>
  </si>
  <si>
    <t>Субсидии местным бюджета на обеспечение развития и укрепления материально-технической базы сельских библиотек в рамках реализации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</si>
  <si>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граждан, в рамках подпрограммы "Автомобильные дороги" государственной программы Вологодской области "Дорожная сеть и транспортное обслуживание в 2021-2025 годах"</t>
  </si>
  <si>
    <t>Субсидии местным бюджетам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 в рамках подпрограммы "Физическая культура и массовый спорт" государственной программы "Развитие физической культуры и спорта в Вологодской области на 2021-2025 годы"</t>
  </si>
  <si>
    <t>Субсидии местным бюджетам на внедрение и (или) эксплуатацию аппаратно-программного комплекса "Безопасный город" в рамках подпрограммы "Профилактика преступлений и иных правонарушений"  государственной программы  "Обеспечение профилактики правонарушений, безопасности населения и территории  Вологодской области на 2021-2025 годах"</t>
  </si>
  <si>
    <t>Субсидии местным бюджетам на развитие мобильной торговли в малонаселенных и (или) труднодоступных населенных пунктах в рамках подпрограммы "Развитие торговли" государственной программы "Экономическое развитие Вологодской области на 2021-2025 годы"</t>
  </si>
  <si>
    <t>Субсидии местным бюджетам на организацию транспортного обслуживания населения на муниципальных маршрутах регулярных перевозок по регулируемым тарифам в рамках подпрограммы "Транспортное обслуживание населения" государственной программы Вологодской области "Дорожная сеть и транспортное обслуживание в 2021-2025 годах"</t>
  </si>
  <si>
    <t xml:space="preserve">Субсидии местным бюджетам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 в рамках подпрограммы "Развитие конкуренции и совершенствование механизмов регулирования системы государственных закупок Вологодской области" государственной программы "Экономическое развитие Вологодской области на 2021-2025 годы" 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</si>
  <si>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 на 2021-2025 годы"</t>
  </si>
  <si>
    <t>Субсидии местным бюджетам на строительство, реконструкцию  и капитальный ремонт централизованных систем водоснабжения и водоотведения в рамках подпрограммы "Энергосбережение и повышение энергетической эффективности на территории Вологодской области" государственной программы "Развитие топливно-энергетического комплекса и коммунальной инфраструктуры на территории Вологодской области на 2021-2025 годы"</t>
  </si>
  <si>
    <t>Субсидии местным бюджетам на организацию уличного освещения в рамках подпрограммы "Энергосбережение и повышение энергетической эффективности на территории Вологодской области" государственной программы "Развитие топливно-энергетического комплекса и коммунальной инфраструктуры на территории Вологодской области на 2021-2025 годы"</t>
  </si>
  <si>
    <t>Субсидии местным бюджетам на проведение мероприятий по предотвращению распространения сорного растения борщевик Сосновского в рамепх подпрограммы "Повышение эффективности использования земель" государственной программы "Комплексное развитие сельских территорий Вологодской области на 2021-2025 годы"</t>
  </si>
  <si>
    <t>Субсидии местным бюджетам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программам, в рамках подпрограммы "Развитие общего и дополнительного образования детей" государственной программы "Развитие образования Вологодской области на 2021-2025 годы"</t>
  </si>
  <si>
    <t>Субсидии местным бюджета на проведение мероприятий по обеспечению условий  для организации питания обучающихся в муниципальных общеобразовательных организациях в рамках подпрограммы "Развитие общего и дополнительного образования детей" государственной программы "Развитие образования Вологодской области на 2021-2025 годы"</t>
  </si>
  <si>
    <t>Субсидии местным бюджетам на комплектование книжных фондов библиотек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</si>
  <si>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</si>
  <si>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</si>
  <si>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</si>
  <si>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</si>
  <si>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</si>
  <si>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</si>
  <si>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</si>
  <si>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</si>
  <si>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</si>
  <si>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</si>
  <si>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</si>
  <si>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</si>
  <si>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</si>
  <si>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</si>
  <si>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</si>
  <si>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</si>
  <si>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</si>
  <si>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</si>
  <si>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</si>
  <si>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1 13 02990 00 0000 130</t>
  </si>
  <si>
    <t>Невыясненные поступления</t>
  </si>
  <si>
    <t>Невыясненные поступления, зачисляемые в бюджеты муниципальных округов</t>
  </si>
  <si>
    <t>1 17 01000 00 0000 180</t>
  </si>
  <si>
    <t>1 17 01040 14 0000 180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</si>
  <si>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</si>
  <si>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</si>
  <si>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</si>
  <si>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2 19 00000 00 0000 000</t>
  </si>
  <si>
    <t>2 19 00000 14 0000 150</t>
  </si>
  <si>
    <t>2 19 60010 14 0000 150</t>
  </si>
  <si>
    <t>2 07 00000 00 0000 000</t>
  </si>
  <si>
    <t>ПРОЧИЕ БЕЗВОЗМЕЗДНЫЕ ПОСТУПЛЕНИЯ</t>
  </si>
  <si>
    <t>Прочие безвозмездные поступления в бюджеты муниципальных округов</t>
  </si>
  <si>
    <t>2 07 04000 14 0000 150</t>
  </si>
  <si>
    <t>Поступления от денежных пожертвований, предоставляемые физическими лицами получателям средств бюджетов муниципальных округов</t>
  </si>
  <si>
    <t>2 07 04020 14 0000 150</t>
  </si>
  <si>
    <t>поселениям</t>
  </si>
  <si>
    <t>-</t>
  </si>
  <si>
    <t>Процент исполнения  к 2022 году</t>
  </si>
  <si>
    <t>Аналитические сведения о поступлении доходов за 1 полугодие 2023 года</t>
  </si>
  <si>
    <t>План на 1 июля 2023 года</t>
  </si>
  <si>
    <t>1 17 15000 00 0000 150</t>
  </si>
  <si>
    <t>Инициативные платежи</t>
  </si>
  <si>
    <t>1 17 15020 14 0000 150</t>
  </si>
  <si>
    <t>Инициативные платежи,зачисляемые в бюджеты муниципальных округов</t>
  </si>
  <si>
    <t>Субсидии на реализацию проекта "Народный бюджет"</t>
  </si>
  <si>
    <t>Субсидии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районов,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</si>
  <si>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Субсидии бюджетам на развитие сети учреждений культурно-досугового типа</t>
  </si>
  <si>
    <t>Субсидии бюджетам муниципальных округов на развитие сети учреждений культурно-досугового типа</t>
  </si>
  <si>
    <t>2 02 25513 00 0000 150</t>
  </si>
  <si>
    <t>2 02 25513 14 0000 150</t>
  </si>
  <si>
    <t>2 02 25590 00 0000 150</t>
  </si>
  <si>
    <t>2 02 25590 14 0000 150</t>
  </si>
  <si>
    <t>Субсидии бюджетам  на техническое оснащение региональных и муниципальных музеев</t>
  </si>
  <si>
    <t>Субсидии бюджетам муниципальных округов на техническое оснащение региональных и муниципальных музеев</t>
  </si>
  <si>
    <t>Факт. исполнено за 1 полугодие 2022 года консолидированного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</si>
</sst>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0_р_."/>
    <numFmt numFmtId="167" formatCode="#,##0.0"/>
    <numFmt numFmtId="168" formatCode="#,##0.0_ ;\-#,##0.0\ 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9" fillId="15" borderId="10" xfId="0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8" fillId="15" borderId="11" xfId="0" applyFont="1" applyFill="1" applyBorder="1" applyAlignment="1">
      <alignment horizontal="center" vertical="center" wrapText="1"/>
    </xf>
    <xf numFmtId="0" fontId="24" fillId="15" borderId="0" xfId="0" applyFont="1" applyFill="1" applyAlignment="1">
      <alignment wrapText="1"/>
    </xf>
    <xf numFmtId="0" fontId="24" fillId="15" borderId="10" xfId="0" applyFont="1" applyFill="1" applyBorder="1" applyAlignment="1">
      <alignment horizontal="left" vertical="top" wrapText="1"/>
    </xf>
    <xf numFmtId="0" fontId="26" fillId="15" borderId="0" xfId="0" applyFont="1" applyFill="1" applyAlignment="1">
      <alignment wrapText="1"/>
    </xf>
    <xf numFmtId="0" fontId="26" fillId="15" borderId="10" xfId="0" applyFont="1" applyFill="1" applyBorder="1" applyAlignment="1">
      <alignment horizontal="left" vertical="top" wrapText="1"/>
    </xf>
    <xf numFmtId="0" fontId="24" fillId="15" borderId="12" xfId="0" applyFont="1" applyFill="1" applyBorder="1" applyAlignment="1">
      <alignment horizontal="left" vertical="top" wrapText="1"/>
    </xf>
    <xf numFmtId="0" fontId="24" fillId="15" borderId="0" xfId="0" applyFont="1" applyFill="1" applyAlignment="1">
      <alignment horizontal="left" vertical="top" wrapText="1"/>
    </xf>
    <xf numFmtId="0" fontId="26" fillId="15" borderId="10" xfId="0" applyNumberFormat="1" applyFont="1" applyFill="1" applyBorder="1" applyAlignment="1">
      <alignment horizontal="left" vertical="top" wrapText="1"/>
    </xf>
    <xf numFmtId="0" fontId="26" fillId="15" borderId="12" xfId="0" applyFont="1" applyFill="1" applyBorder="1" applyAlignment="1">
      <alignment horizontal="left" vertical="top" wrapText="1"/>
    </xf>
    <xf numFmtId="0" fontId="18" fillId="15" borderId="10" xfId="0" applyFont="1" applyFill="1" applyBorder="1" applyAlignment="1">
      <alignment horizontal="left" vertical="top" wrapText="1"/>
    </xf>
    <xf numFmtId="0" fontId="24" fillId="15" borderId="10" xfId="0" applyNumberFormat="1" applyFont="1" applyFill="1" applyBorder="1" applyAlignment="1">
      <alignment horizontal="left" vertical="top" wrapText="1"/>
    </xf>
    <xf numFmtId="0" fontId="28" fillId="15" borderId="10" xfId="0" applyNumberFormat="1" applyFont="1" applyFill="1" applyBorder="1" applyAlignment="1">
      <alignment horizontal="left" vertical="top" wrapText="1"/>
    </xf>
    <xf numFmtId="0" fontId="29" fillId="15" borderId="10" xfId="0" applyNumberFormat="1" applyFont="1" applyFill="1" applyBorder="1" applyAlignment="1">
      <alignment horizontal="left" vertical="top" wrapText="1"/>
    </xf>
    <xf numFmtId="0" fontId="20" fillId="15" borderId="0" xfId="0" applyFont="1" applyFill="1" applyBorder="1" applyAlignment="1">
      <alignment horizontal="left" wrapText="1"/>
    </xf>
    <xf numFmtId="0" fontId="18" fillId="15" borderId="0" xfId="0" applyFont="1" applyFill="1" applyBorder="1" applyAlignment="1">
      <alignment horizontal="center" wrapText="1"/>
    </xf>
    <xf numFmtId="0" fontId="22" fillId="15" borderId="0" xfId="0" applyFont="1" applyFill="1" applyAlignment="1">
      <alignment horizontal="center" vertical="center" wrapText="1"/>
    </xf>
    <xf numFmtId="0" fontId="18" fillId="15" borderId="0" xfId="0" applyFont="1" applyFill="1" applyAlignment="1">
      <alignment wrapText="1"/>
    </xf>
    <xf numFmtId="167" fontId="19" fillId="15" borderId="10" xfId="0" applyNumberFormat="1" applyFont="1" applyFill="1" applyBorder="1" applyAlignment="1">
      <alignment horizontal="center" vertical="center" wrapText="1"/>
    </xf>
    <xf numFmtId="168" fontId="19" fillId="15" borderId="10" xfId="0" applyNumberFormat="1" applyFont="1" applyFill="1" applyBorder="1" applyAlignment="1">
      <alignment horizontal="center" vertical="center" wrapText="1"/>
    </xf>
    <xf numFmtId="167" fontId="18" fillId="15" borderId="10" xfId="0" applyNumberFormat="1" applyFont="1" applyFill="1" applyBorder="1" applyAlignment="1">
      <alignment horizontal="center" vertical="center" wrapText="1"/>
    </xf>
    <xf numFmtId="168" fontId="18" fillId="15" borderId="10" xfId="0" applyNumberFormat="1" applyFont="1" applyFill="1" applyBorder="1" applyAlignment="1">
      <alignment horizontal="center" vertical="center" wrapText="1"/>
    </xf>
    <xf numFmtId="0" fontId="18" fillId="15" borderId="10" xfId="0" applyFont="1" applyFill="1" applyBorder="1" applyAlignment="1">
      <alignment horizontal="center" vertical="center" wrapText="1"/>
    </xf>
    <xf numFmtId="49" fontId="19" fillId="15" borderId="10" xfId="0" applyNumberFormat="1" applyFont="1" applyFill="1" applyBorder="1" applyAlignment="1">
      <alignment horizontal="center" vertical="center" wrapText="1"/>
    </xf>
    <xf numFmtId="0" fontId="26" fillId="15" borderId="13" xfId="0" applyFont="1" applyFill="1" applyBorder="1" applyAlignment="1">
      <alignment horizontal="left" vertical="top" wrapText="1"/>
    </xf>
    <xf numFmtId="49" fontId="18" fillId="15" borderId="11" xfId="0" applyNumberFormat="1" applyFont="1" applyFill="1" applyBorder="1" applyAlignment="1">
      <alignment horizontal="center" vertical="center" wrapText="1"/>
    </xf>
    <xf numFmtId="49" fontId="18" fillId="15" borderId="10" xfId="0" applyNumberFormat="1" applyFont="1" applyFill="1" applyBorder="1" applyAlignment="1">
      <alignment horizontal="center" vertical="center" wrapText="1"/>
    </xf>
    <xf numFmtId="0" fontId="26" fillId="15" borderId="12" xfId="0" applyNumberFormat="1" applyFont="1" applyFill="1" applyBorder="1" applyAlignment="1">
      <alignment horizontal="left" vertical="top" wrapText="1"/>
    </xf>
    <xf numFmtId="0" fontId="24" fillId="15" borderId="12" xfId="0" applyNumberFormat="1" applyFont="1" applyFill="1" applyBorder="1" applyAlignment="1">
      <alignment horizontal="left" vertical="top" wrapText="1"/>
    </xf>
    <xf numFmtId="165" fontId="19" fillId="15" borderId="10" xfId="0" applyNumberFormat="1" applyFont="1" applyFill="1" applyBorder="1" applyAlignment="1">
      <alignment horizontal="center" vertical="center" wrapText="1"/>
    </xf>
    <xf numFmtId="165" fontId="18" fillId="15" borderId="10" xfId="0" applyNumberFormat="1" applyFont="1" applyFill="1" applyBorder="1" applyAlignment="1">
      <alignment horizontal="center" vertical="center" wrapText="1"/>
    </xf>
    <xf numFmtId="165" fontId="24" fillId="15" borderId="0" xfId="0" applyNumberFormat="1" applyFont="1" applyFill="1" applyAlignment="1">
      <alignment wrapText="1"/>
    </xf>
    <xf numFmtId="49" fontId="19" fillId="15" borderId="10" xfId="0" applyNumberFormat="1" applyFont="1" applyFill="1" applyBorder="1" applyAlignment="1">
      <alignment horizontal="center" vertical="center"/>
    </xf>
    <xf numFmtId="0" fontId="21" fillId="15" borderId="10" xfId="0" applyFont="1" applyFill="1" applyBorder="1" applyAlignment="1">
      <alignment horizontal="left" vertical="center" wrapText="1"/>
    </xf>
    <xf numFmtId="167" fontId="19" fillId="15" borderId="10" xfId="0" applyNumberFormat="1" applyFont="1" applyFill="1" applyBorder="1" applyAlignment="1">
      <alignment horizontal="center" vertical="center"/>
    </xf>
    <xf numFmtId="49" fontId="18" fillId="15" borderId="10" xfId="0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left" vertical="center" wrapText="1"/>
    </xf>
    <xf numFmtId="167" fontId="18" fillId="15" borderId="10" xfId="0" applyNumberFormat="1" applyFont="1" applyFill="1" applyBorder="1" applyAlignment="1">
      <alignment horizontal="center" vertical="center"/>
    </xf>
    <xf numFmtId="164" fontId="24" fillId="15" borderId="10" xfId="32" applyFont="1" applyFill="1" applyBorder="1" applyAlignment="1">
      <alignment horizontal="left" vertical="top" wrapText="1"/>
    </xf>
    <xf numFmtId="167" fontId="24" fillId="15" borderId="0" xfId="0" applyNumberFormat="1" applyFont="1" applyFill="1" applyAlignment="1">
      <alignment wrapText="1"/>
    </xf>
    <xf numFmtId="167" fontId="26" fillId="15" borderId="0" xfId="0" applyNumberFormat="1" applyFont="1" applyFill="1" applyAlignment="1">
      <alignment wrapText="1"/>
    </xf>
    <xf numFmtId="0" fontId="24" fillId="15" borderId="10" xfId="0" applyFont="1" applyFill="1" applyBorder="1" applyAlignment="1">
      <alignment horizontal="left" vertical="center" wrapText="1"/>
    </xf>
    <xf numFmtId="49" fontId="19" fillId="15" borderId="13" xfId="0" applyNumberFormat="1" applyFont="1" applyFill="1" applyBorder="1" applyAlignment="1">
      <alignment horizontal="center" vertical="center" wrapText="1"/>
    </xf>
    <xf numFmtId="49" fontId="19" fillId="15" borderId="12" xfId="0" applyNumberFormat="1" applyFont="1" applyFill="1" applyBorder="1" applyAlignment="1">
      <alignment horizontal="center" vertical="center" wrapText="1"/>
    </xf>
    <xf numFmtId="166" fontId="19" fillId="15" borderId="13" xfId="0" applyNumberFormat="1" applyFont="1" applyFill="1" applyBorder="1" applyAlignment="1">
      <alignment horizontal="center" vertical="center" wrapText="1"/>
    </xf>
    <xf numFmtId="166" fontId="19" fillId="15" borderId="12" xfId="0" applyNumberFormat="1" applyFont="1" applyFill="1" applyBorder="1" applyAlignment="1">
      <alignment horizontal="center" vertical="center" wrapText="1"/>
    </xf>
    <xf numFmtId="0" fontId="25" fillId="15" borderId="0" xfId="0" applyFont="1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12" xfId="0" applyFont="1" applyFill="1" applyBorder="1" applyAlignment="1">
      <alignment horizontal="center" vertical="center" wrapText="1"/>
    </xf>
  </cellXfs>
  <cellStyles count="3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2 2" xfId="19"/>
    <cellStyle name="Обычный 2 3" xfId="20"/>
    <cellStyle name="Обычный 2 4" xfId="21"/>
    <cellStyle name="Обычный 2 5" xfId="22"/>
    <cellStyle name="Обычный 2 6" xfId="23"/>
    <cellStyle name="Обычный 2 7" xfId="24"/>
    <cellStyle name="Обычный 2 8" xfId="25"/>
    <cellStyle name="Обычный 2 9" xfId="26"/>
    <cellStyle name="Плохой" xfId="27" builtinId="27" customBuiltin="1"/>
    <cellStyle name="Пояснение" xfId="28" builtinId="53" customBuiltin="1"/>
    <cellStyle name="Примечание" xfId="29" builtinId="10" customBuiltin="1"/>
    <cellStyle name="Связанная ячейка" xfId="30" builtinId="24" customBuiltin="1"/>
    <cellStyle name="Текст предупреждения" xfId="31" builtinId="11" customBuiltin="1"/>
    <cellStyle name="Финансовый" xfId="32" builtinId="3"/>
    <cellStyle name="Хороший" xfId="3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view="pageBreakPreview" zoomScale="77" zoomScaleNormal="90" zoomScaleSheetLayoutView="77" workbookViewId="0">
      <selection activeCell="G3" sqref="G3:G4"/>
    </sheetView>
  </sheetViews>
  <sheetFormatPr defaultColWidth="10.5703125" defaultRowHeight="15" x14ac:dyDescent="0.25"/>
  <cols>
    <col min="1" max="1" width="27" style="4" customWidth="1"/>
    <col min="2" max="2" width="77.140625" style="4" customWidth="1"/>
    <col min="3" max="3" width="12.5703125" style="4" customWidth="1"/>
    <col min="4" max="4" width="12.85546875" style="4" customWidth="1"/>
    <col min="5" max="5" width="13.85546875" style="4" customWidth="1"/>
    <col min="6" max="6" width="14.42578125" style="4" customWidth="1"/>
    <col min="7" max="7" width="16" style="4" customWidth="1"/>
    <col min="8" max="16384" width="10.5703125" style="4"/>
  </cols>
  <sheetData>
    <row r="1" spans="1:9" ht="53.25" customHeight="1" x14ac:dyDescent="0.25">
      <c r="A1" s="48" t="s">
        <v>236</v>
      </c>
      <c r="B1" s="48"/>
      <c r="C1" s="49"/>
      <c r="D1" s="49"/>
      <c r="E1" s="49"/>
    </row>
    <row r="2" spans="1:9" ht="53.25" customHeight="1" x14ac:dyDescent="0.25">
      <c r="A2" s="16"/>
      <c r="B2" s="17"/>
      <c r="C2" s="18"/>
      <c r="D2" s="18"/>
      <c r="E2" s="18"/>
      <c r="F2" s="18"/>
      <c r="G2" s="18" t="s">
        <v>92</v>
      </c>
    </row>
    <row r="3" spans="1:9" s="19" customFormat="1" ht="23.25" customHeight="1" x14ac:dyDescent="0.25">
      <c r="A3" s="50" t="s">
        <v>69</v>
      </c>
      <c r="B3" s="50" t="s">
        <v>70</v>
      </c>
      <c r="C3" s="44" t="s">
        <v>237</v>
      </c>
      <c r="D3" s="44" t="s">
        <v>30</v>
      </c>
      <c r="E3" s="46" t="s">
        <v>29</v>
      </c>
      <c r="F3" s="44" t="s">
        <v>252</v>
      </c>
      <c r="G3" s="46" t="s">
        <v>235</v>
      </c>
    </row>
    <row r="4" spans="1:9" s="19" customFormat="1" ht="106.5" customHeight="1" x14ac:dyDescent="0.25">
      <c r="A4" s="51"/>
      <c r="B4" s="51"/>
      <c r="C4" s="45"/>
      <c r="D4" s="45"/>
      <c r="E4" s="47"/>
      <c r="F4" s="45"/>
      <c r="G4" s="47"/>
    </row>
    <row r="5" spans="1:9" ht="15.75" x14ac:dyDescent="0.25">
      <c r="A5" s="2" t="s">
        <v>0</v>
      </c>
      <c r="B5" s="7" t="s">
        <v>121</v>
      </c>
      <c r="C5" s="20">
        <f>C6+C8+C28+C31+C40+C49+C56+C42+C10+C57+C22</f>
        <v>181776</v>
      </c>
      <c r="D5" s="20">
        <f>D6+D8+D28+D31+D40+D49+D56+D42+D10+D57+D22</f>
        <v>85189.89999999998</v>
      </c>
      <c r="E5" s="21">
        <f t="shared" ref="E5:E69" si="0">D5/C5*100</f>
        <v>46.865317753718848</v>
      </c>
      <c r="F5" s="20">
        <f>F6+F8+F28+F31+F40+F49+F56+F42+F10+F57+F22</f>
        <v>83167.171000000031</v>
      </c>
      <c r="G5" s="21">
        <f>D5/F5*100</f>
        <v>102.43212432944237</v>
      </c>
      <c r="I5" s="41"/>
    </row>
    <row r="6" spans="1:9" ht="15.75" x14ac:dyDescent="0.25">
      <c r="A6" s="2" t="s">
        <v>1</v>
      </c>
      <c r="B6" s="7" t="s">
        <v>48</v>
      </c>
      <c r="C6" s="20">
        <f>C7</f>
        <v>131719</v>
      </c>
      <c r="D6" s="20">
        <f>D7</f>
        <v>62278.7</v>
      </c>
      <c r="E6" s="21">
        <f t="shared" si="0"/>
        <v>47.281485586741468</v>
      </c>
      <c r="F6" s="20">
        <f>F7</f>
        <v>59534.544999999998</v>
      </c>
      <c r="G6" s="21">
        <f t="shared" ref="G6:G69" si="1">D6/F6*100</f>
        <v>104.609349076238</v>
      </c>
    </row>
    <row r="7" spans="1:9" ht="15.75" x14ac:dyDescent="0.25">
      <c r="A7" s="3" t="s">
        <v>2</v>
      </c>
      <c r="B7" s="5" t="s">
        <v>3</v>
      </c>
      <c r="C7" s="22">
        <v>131719</v>
      </c>
      <c r="D7" s="22">
        <v>62278.7</v>
      </c>
      <c r="E7" s="23">
        <f t="shared" si="0"/>
        <v>47.281485586741468</v>
      </c>
      <c r="F7" s="39">
        <v>59534.544999999998</v>
      </c>
      <c r="G7" s="21">
        <f t="shared" si="1"/>
        <v>104.609349076238</v>
      </c>
    </row>
    <row r="8" spans="1:9" s="6" customFormat="1" ht="28.5" x14ac:dyDescent="0.2">
      <c r="A8" s="2" t="s">
        <v>31</v>
      </c>
      <c r="B8" s="7" t="s">
        <v>33</v>
      </c>
      <c r="C8" s="20">
        <f>C9</f>
        <v>11472</v>
      </c>
      <c r="D8" s="20">
        <f>D9</f>
        <v>5915.9</v>
      </c>
      <c r="E8" s="21">
        <f t="shared" si="0"/>
        <v>51.568165969316595</v>
      </c>
      <c r="F8" s="20">
        <f>F9</f>
        <v>5331.7</v>
      </c>
      <c r="G8" s="21">
        <f t="shared" si="1"/>
        <v>110.95710561359415</v>
      </c>
    </row>
    <row r="9" spans="1:9" ht="30" x14ac:dyDescent="0.25">
      <c r="A9" s="3" t="s">
        <v>62</v>
      </c>
      <c r="B9" s="5" t="s">
        <v>34</v>
      </c>
      <c r="C9" s="22">
        <v>11472</v>
      </c>
      <c r="D9" s="22">
        <v>5915.9</v>
      </c>
      <c r="E9" s="23">
        <f t="shared" si="0"/>
        <v>51.568165969316595</v>
      </c>
      <c r="F9" s="39">
        <v>5331.7</v>
      </c>
      <c r="G9" s="21">
        <f t="shared" si="1"/>
        <v>110.95710561359415</v>
      </c>
    </row>
    <row r="10" spans="1:9" s="6" customFormat="1" ht="15.75" x14ac:dyDescent="0.2">
      <c r="A10" s="2" t="s">
        <v>4</v>
      </c>
      <c r="B10" s="7" t="s">
        <v>35</v>
      </c>
      <c r="C10" s="20">
        <f>C11+C16+C18+C20</f>
        <v>23664</v>
      </c>
      <c r="D10" s="20">
        <f>D11+D16+D18+D20</f>
        <v>11127.9</v>
      </c>
      <c r="E10" s="21">
        <f t="shared" si="0"/>
        <v>47.024594320486813</v>
      </c>
      <c r="F10" s="20">
        <f>F11+F16+F18+F20</f>
        <v>12403.555</v>
      </c>
      <c r="G10" s="21">
        <f t="shared" si="1"/>
        <v>89.715408203535191</v>
      </c>
    </row>
    <row r="11" spans="1:9" s="6" customFormat="1" ht="28.5" x14ac:dyDescent="0.2">
      <c r="A11" s="2" t="s">
        <v>5</v>
      </c>
      <c r="B11" s="7" t="s">
        <v>103</v>
      </c>
      <c r="C11" s="20">
        <f>C12+C14</f>
        <v>22281</v>
      </c>
      <c r="D11" s="20">
        <f>D12+D14</f>
        <v>10449.5</v>
      </c>
      <c r="E11" s="21">
        <f t="shared" si="0"/>
        <v>46.898702930748172</v>
      </c>
      <c r="F11" s="20">
        <f>F12+F14</f>
        <v>11789.7</v>
      </c>
      <c r="G11" s="21">
        <f t="shared" si="1"/>
        <v>88.632450359211845</v>
      </c>
    </row>
    <row r="12" spans="1:9" s="6" customFormat="1" ht="28.5" x14ac:dyDescent="0.2">
      <c r="A12" s="2" t="s">
        <v>6</v>
      </c>
      <c r="B12" s="7" t="s">
        <v>57</v>
      </c>
      <c r="C12" s="20">
        <f>C13</f>
        <v>17344</v>
      </c>
      <c r="D12" s="20">
        <f>D13</f>
        <v>7484.9</v>
      </c>
      <c r="E12" s="21">
        <f t="shared" si="0"/>
        <v>43.155558118081174</v>
      </c>
      <c r="F12" s="20">
        <f>F13</f>
        <v>9188.7000000000007</v>
      </c>
      <c r="G12" s="21">
        <f t="shared" si="1"/>
        <v>81.457659951897426</v>
      </c>
    </row>
    <row r="13" spans="1:9" ht="30" x14ac:dyDescent="0.25">
      <c r="A13" s="3" t="s">
        <v>58</v>
      </c>
      <c r="B13" s="5" t="s">
        <v>57</v>
      </c>
      <c r="C13" s="22">
        <v>17344</v>
      </c>
      <c r="D13" s="22">
        <v>7484.9</v>
      </c>
      <c r="E13" s="23">
        <f t="shared" si="0"/>
        <v>43.155558118081174</v>
      </c>
      <c r="F13" s="39">
        <v>9188.7000000000007</v>
      </c>
      <c r="G13" s="21">
        <f t="shared" si="1"/>
        <v>81.457659951897426</v>
      </c>
    </row>
    <row r="14" spans="1:9" ht="28.5" x14ac:dyDescent="0.25">
      <c r="A14" s="2" t="s">
        <v>7</v>
      </c>
      <c r="B14" s="7" t="s">
        <v>55</v>
      </c>
      <c r="C14" s="20">
        <f>C15</f>
        <v>4937</v>
      </c>
      <c r="D14" s="20">
        <f>D15</f>
        <v>2964.6</v>
      </c>
      <c r="E14" s="21">
        <f t="shared" si="0"/>
        <v>60.048612517723313</v>
      </c>
      <c r="F14" s="20">
        <f>F15</f>
        <v>2601</v>
      </c>
      <c r="G14" s="21">
        <f t="shared" si="1"/>
        <v>113.97923875432525</v>
      </c>
    </row>
    <row r="15" spans="1:9" ht="45" x14ac:dyDescent="0.25">
      <c r="A15" s="3" t="s">
        <v>56</v>
      </c>
      <c r="B15" s="5" t="s">
        <v>63</v>
      </c>
      <c r="C15" s="22">
        <v>4937</v>
      </c>
      <c r="D15" s="22">
        <v>2964.6</v>
      </c>
      <c r="E15" s="23">
        <f t="shared" si="0"/>
        <v>60.048612517723313</v>
      </c>
      <c r="F15" s="39">
        <v>2601</v>
      </c>
      <c r="G15" s="21">
        <f t="shared" si="1"/>
        <v>113.97923875432525</v>
      </c>
    </row>
    <row r="16" spans="1:9" s="6" customFormat="1" ht="15.75" x14ac:dyDescent="0.2">
      <c r="A16" s="2" t="s">
        <v>21</v>
      </c>
      <c r="B16" s="7" t="s">
        <v>8</v>
      </c>
      <c r="C16" s="20">
        <f>C17</f>
        <v>0</v>
      </c>
      <c r="D16" s="20">
        <f>D17</f>
        <v>2.2000000000000002</v>
      </c>
      <c r="E16" s="21" t="s">
        <v>234</v>
      </c>
      <c r="F16" s="20">
        <f>F17</f>
        <v>7.4999999999999997E-2</v>
      </c>
      <c r="G16" s="21">
        <f t="shared" si="1"/>
        <v>2933.3333333333335</v>
      </c>
    </row>
    <row r="17" spans="1:9" ht="15.75" x14ac:dyDescent="0.25">
      <c r="A17" s="3" t="s">
        <v>22</v>
      </c>
      <c r="B17" s="5" t="s">
        <v>8</v>
      </c>
      <c r="C17" s="22">
        <v>0</v>
      </c>
      <c r="D17" s="22">
        <v>2.2000000000000002</v>
      </c>
      <c r="E17" s="21" t="s">
        <v>234</v>
      </c>
      <c r="F17" s="39">
        <v>7.4999999999999997E-2</v>
      </c>
      <c r="G17" s="21">
        <f t="shared" si="1"/>
        <v>2933.3333333333335</v>
      </c>
    </row>
    <row r="18" spans="1:9" s="6" customFormat="1" ht="15.75" x14ac:dyDescent="0.2">
      <c r="A18" s="2" t="s">
        <v>23</v>
      </c>
      <c r="B18" s="7" t="s">
        <v>9</v>
      </c>
      <c r="C18" s="20">
        <f>SUM(C19:C19)</f>
        <v>613</v>
      </c>
      <c r="D18" s="20">
        <f>SUM(D19:D19)</f>
        <v>294.8</v>
      </c>
      <c r="E18" s="21" t="s">
        <v>234</v>
      </c>
      <c r="F18" s="20">
        <f>SUM(F19:F19)</f>
        <v>210.88</v>
      </c>
      <c r="G18" s="21" t="s">
        <v>234</v>
      </c>
    </row>
    <row r="19" spans="1:9" ht="15.75" x14ac:dyDescent="0.25">
      <c r="A19" s="3" t="s">
        <v>24</v>
      </c>
      <c r="B19" s="5" t="s">
        <v>9</v>
      </c>
      <c r="C19" s="22">
        <v>613</v>
      </c>
      <c r="D19" s="22">
        <v>294.8</v>
      </c>
      <c r="E19" s="21" t="s">
        <v>234</v>
      </c>
      <c r="F19" s="39">
        <v>210.88</v>
      </c>
      <c r="G19" s="21" t="s">
        <v>234</v>
      </c>
    </row>
    <row r="20" spans="1:9" s="6" customFormat="1" ht="28.5" x14ac:dyDescent="0.2">
      <c r="A20" s="2" t="s">
        <v>32</v>
      </c>
      <c r="B20" s="7" t="s">
        <v>28</v>
      </c>
      <c r="C20" s="20">
        <f>SUM(C21:C21)</f>
        <v>770</v>
      </c>
      <c r="D20" s="20">
        <f>SUM(D21:D21)</f>
        <v>381.4</v>
      </c>
      <c r="E20" s="21">
        <f t="shared" si="0"/>
        <v>49.532467532467528</v>
      </c>
      <c r="F20" s="20">
        <f>SUM(F21:F21)</f>
        <v>402.9</v>
      </c>
      <c r="G20" s="21">
        <f t="shared" si="1"/>
        <v>94.663688260114171</v>
      </c>
    </row>
    <row r="21" spans="1:9" ht="30" x14ac:dyDescent="0.25">
      <c r="A21" s="3" t="s">
        <v>122</v>
      </c>
      <c r="B21" s="5" t="s">
        <v>123</v>
      </c>
      <c r="C21" s="22">
        <v>770</v>
      </c>
      <c r="D21" s="22">
        <v>381.4</v>
      </c>
      <c r="E21" s="23">
        <f t="shared" si="0"/>
        <v>49.532467532467528</v>
      </c>
      <c r="F21" s="39">
        <v>402.9</v>
      </c>
      <c r="G21" s="21">
        <f t="shared" si="1"/>
        <v>94.663688260114171</v>
      </c>
    </row>
    <row r="22" spans="1:9" s="6" customFormat="1" ht="15.75" x14ac:dyDescent="0.2">
      <c r="A22" s="2" t="s">
        <v>124</v>
      </c>
      <c r="B22" s="7" t="s">
        <v>125</v>
      </c>
      <c r="C22" s="20">
        <f>C23+C25</f>
        <v>4890</v>
      </c>
      <c r="D22" s="20">
        <f>D23+D25</f>
        <v>976.20000000000016</v>
      </c>
      <c r="E22" s="21">
        <f t="shared" si="0"/>
        <v>19.963190184049083</v>
      </c>
      <c r="F22" s="20">
        <f>F23+F25</f>
        <v>792.91300000000001</v>
      </c>
      <c r="G22" s="21">
        <f t="shared" si="1"/>
        <v>123.11565077127</v>
      </c>
    </row>
    <row r="23" spans="1:9" s="6" customFormat="1" ht="15.75" x14ac:dyDescent="0.2">
      <c r="A23" s="2" t="s">
        <v>126</v>
      </c>
      <c r="B23" s="7" t="s">
        <v>127</v>
      </c>
      <c r="C23" s="20">
        <f>C24</f>
        <v>2357</v>
      </c>
      <c r="D23" s="20">
        <f>D24</f>
        <v>-256.39999999999998</v>
      </c>
      <c r="E23" s="21">
        <f t="shared" si="0"/>
        <v>-10.878235044548154</v>
      </c>
      <c r="F23" s="20">
        <f>F24</f>
        <v>208.01499999999999</v>
      </c>
      <c r="G23" s="21">
        <f t="shared" si="1"/>
        <v>-123.26034180227387</v>
      </c>
    </row>
    <row r="24" spans="1:9" ht="30" x14ac:dyDescent="0.25">
      <c r="A24" s="3" t="s">
        <v>128</v>
      </c>
      <c r="B24" s="5" t="s">
        <v>129</v>
      </c>
      <c r="C24" s="22">
        <v>2357</v>
      </c>
      <c r="D24" s="22">
        <v>-256.39999999999998</v>
      </c>
      <c r="E24" s="23">
        <f t="shared" si="0"/>
        <v>-10.878235044548154</v>
      </c>
      <c r="F24" s="39">
        <v>208.01499999999999</v>
      </c>
      <c r="G24" s="21">
        <f t="shared" si="1"/>
        <v>-123.26034180227387</v>
      </c>
    </row>
    <row r="25" spans="1:9" s="6" customFormat="1" ht="15.75" x14ac:dyDescent="0.2">
      <c r="A25" s="2" t="s">
        <v>130</v>
      </c>
      <c r="B25" s="7" t="s">
        <v>131</v>
      </c>
      <c r="C25" s="20">
        <f>C27+C26</f>
        <v>2533</v>
      </c>
      <c r="D25" s="20">
        <f>D27+D26</f>
        <v>1232.6000000000001</v>
      </c>
      <c r="E25" s="21">
        <f t="shared" si="0"/>
        <v>48.661666008685359</v>
      </c>
      <c r="F25" s="20">
        <f>F27+F26</f>
        <v>584.89800000000002</v>
      </c>
      <c r="G25" s="21">
        <f t="shared" si="1"/>
        <v>210.73759869242159</v>
      </c>
    </row>
    <row r="26" spans="1:9" ht="30" x14ac:dyDescent="0.25">
      <c r="A26" s="3" t="s">
        <v>132</v>
      </c>
      <c r="B26" s="5" t="s">
        <v>133</v>
      </c>
      <c r="C26" s="22">
        <v>1079</v>
      </c>
      <c r="D26" s="22">
        <v>1208.2</v>
      </c>
      <c r="E26" s="23">
        <f t="shared" si="0"/>
        <v>111.9740500463392</v>
      </c>
      <c r="F26" s="22">
        <v>500.428</v>
      </c>
      <c r="G26" s="21">
        <f t="shared" si="1"/>
        <v>241.43333306689473</v>
      </c>
    </row>
    <row r="27" spans="1:9" ht="30" x14ac:dyDescent="0.25">
      <c r="A27" s="3" t="s">
        <v>134</v>
      </c>
      <c r="B27" s="5" t="s">
        <v>135</v>
      </c>
      <c r="C27" s="22">
        <v>1454</v>
      </c>
      <c r="D27" s="22">
        <v>24.4</v>
      </c>
      <c r="E27" s="23">
        <f t="shared" si="0"/>
        <v>1.6781292984869325</v>
      </c>
      <c r="F27" s="22">
        <v>84.47</v>
      </c>
      <c r="G27" s="21">
        <f t="shared" si="1"/>
        <v>28.885995027820528</v>
      </c>
    </row>
    <row r="28" spans="1:9" ht="15.75" x14ac:dyDescent="0.25">
      <c r="A28" s="2" t="s">
        <v>10</v>
      </c>
      <c r="B28" s="7" t="s">
        <v>49</v>
      </c>
      <c r="C28" s="20">
        <f>C30</f>
        <v>793</v>
      </c>
      <c r="D28" s="20">
        <f>D30</f>
        <v>241.8</v>
      </c>
      <c r="E28" s="21">
        <f t="shared" si="0"/>
        <v>30.491803278688529</v>
      </c>
      <c r="F28" s="20">
        <f>F30</f>
        <v>377.35500000000002</v>
      </c>
      <c r="G28" s="21">
        <f t="shared" si="1"/>
        <v>64.077592717732628</v>
      </c>
    </row>
    <row r="29" spans="1:9" s="6" customFormat="1" ht="28.5" x14ac:dyDescent="0.2">
      <c r="A29" s="2" t="s">
        <v>36</v>
      </c>
      <c r="B29" s="7" t="s">
        <v>64</v>
      </c>
      <c r="C29" s="20">
        <f>C30</f>
        <v>793</v>
      </c>
      <c r="D29" s="20">
        <f>D30</f>
        <v>241.8</v>
      </c>
      <c r="E29" s="21">
        <f t="shared" si="0"/>
        <v>30.491803278688529</v>
      </c>
      <c r="F29" s="20">
        <f>F30</f>
        <v>377.35500000000002</v>
      </c>
      <c r="G29" s="21">
        <f t="shared" si="1"/>
        <v>64.077592717732628</v>
      </c>
    </row>
    <row r="30" spans="1:9" ht="45" x14ac:dyDescent="0.25">
      <c r="A30" s="3" t="s">
        <v>11</v>
      </c>
      <c r="B30" s="5" t="s">
        <v>54</v>
      </c>
      <c r="C30" s="22">
        <v>793</v>
      </c>
      <c r="D30" s="22">
        <v>241.8</v>
      </c>
      <c r="E30" s="23">
        <f t="shared" si="0"/>
        <v>30.491803278688529</v>
      </c>
      <c r="F30" s="39">
        <v>377.35500000000002</v>
      </c>
      <c r="G30" s="21">
        <f t="shared" si="1"/>
        <v>64.077592717732628</v>
      </c>
    </row>
    <row r="31" spans="1:9" ht="28.5" x14ac:dyDescent="0.25">
      <c r="A31" s="2" t="s">
        <v>12</v>
      </c>
      <c r="B31" s="7" t="s">
        <v>65</v>
      </c>
      <c r="C31" s="20">
        <f>C32+C37</f>
        <v>5384</v>
      </c>
      <c r="D31" s="20">
        <f>D32+D37</f>
        <v>2749.7</v>
      </c>
      <c r="E31" s="21">
        <f t="shared" si="0"/>
        <v>51.071693907875179</v>
      </c>
      <c r="F31" s="20">
        <f>F32+F37</f>
        <v>2608.7759999999998</v>
      </c>
      <c r="G31" s="21">
        <f t="shared" si="1"/>
        <v>105.4019202875218</v>
      </c>
      <c r="I31" s="41"/>
    </row>
    <row r="32" spans="1:9" s="6" customFormat="1" ht="71.25" x14ac:dyDescent="0.2">
      <c r="A32" s="2" t="s">
        <v>38</v>
      </c>
      <c r="B32" s="7" t="s">
        <v>37</v>
      </c>
      <c r="C32" s="20">
        <f>C33+C35</f>
        <v>4234</v>
      </c>
      <c r="D32" s="20">
        <f>D33+D35</f>
        <v>1782.1</v>
      </c>
      <c r="E32" s="21">
        <f t="shared" si="0"/>
        <v>42.090222012281529</v>
      </c>
      <c r="F32" s="20">
        <f>F33+F35</f>
        <v>1982.076</v>
      </c>
      <c r="G32" s="21">
        <f t="shared" si="1"/>
        <v>89.910780414070899</v>
      </c>
    </row>
    <row r="33" spans="1:9" s="6" customFormat="1" ht="57" x14ac:dyDescent="0.2">
      <c r="A33" s="2" t="s">
        <v>93</v>
      </c>
      <c r="B33" s="7" t="s">
        <v>94</v>
      </c>
      <c r="C33" s="20">
        <f>C34</f>
        <v>3324</v>
      </c>
      <c r="D33" s="20">
        <f>D34</f>
        <v>1392.3</v>
      </c>
      <c r="E33" s="21">
        <f t="shared" si="0"/>
        <v>41.886281588447652</v>
      </c>
      <c r="F33" s="20">
        <f>F34</f>
        <v>1565.4749999999999</v>
      </c>
      <c r="G33" s="21">
        <f t="shared" si="1"/>
        <v>88.937862310161449</v>
      </c>
    </row>
    <row r="34" spans="1:9" ht="60" x14ac:dyDescent="0.25">
      <c r="A34" s="3" t="s">
        <v>136</v>
      </c>
      <c r="B34" s="13" t="s">
        <v>137</v>
      </c>
      <c r="C34" s="22">
        <v>3324</v>
      </c>
      <c r="D34" s="22">
        <v>1392.3</v>
      </c>
      <c r="E34" s="23">
        <f t="shared" si="0"/>
        <v>41.886281588447652</v>
      </c>
      <c r="F34" s="39">
        <f>1530.186+35.289</f>
        <v>1565.4749999999999</v>
      </c>
      <c r="G34" s="21">
        <f t="shared" si="1"/>
        <v>88.937862310161449</v>
      </c>
      <c r="I34" s="41"/>
    </row>
    <row r="35" spans="1:9" ht="28.5" x14ac:dyDescent="0.25">
      <c r="A35" s="2" t="s">
        <v>95</v>
      </c>
      <c r="B35" s="7" t="s">
        <v>100</v>
      </c>
      <c r="C35" s="20">
        <f>C36</f>
        <v>910</v>
      </c>
      <c r="D35" s="20">
        <f>D36</f>
        <v>389.8</v>
      </c>
      <c r="E35" s="21">
        <f t="shared" si="0"/>
        <v>42.835164835164832</v>
      </c>
      <c r="F35" s="20">
        <f>F36</f>
        <v>416.601</v>
      </c>
      <c r="G35" s="21">
        <f t="shared" si="1"/>
        <v>93.56674611918838</v>
      </c>
    </row>
    <row r="36" spans="1:9" ht="30" x14ac:dyDescent="0.25">
      <c r="A36" s="3" t="s">
        <v>138</v>
      </c>
      <c r="B36" s="5" t="s">
        <v>139</v>
      </c>
      <c r="C36" s="22">
        <v>910</v>
      </c>
      <c r="D36" s="22">
        <v>389.8</v>
      </c>
      <c r="E36" s="23">
        <f t="shared" si="0"/>
        <v>42.835164835164832</v>
      </c>
      <c r="F36" s="39">
        <f>157.665+258.936</f>
        <v>416.601</v>
      </c>
      <c r="G36" s="21">
        <f t="shared" si="1"/>
        <v>93.56674611918838</v>
      </c>
    </row>
    <row r="37" spans="1:9" s="6" customFormat="1" ht="71.25" x14ac:dyDescent="0.2">
      <c r="A37" s="1" t="s">
        <v>40</v>
      </c>
      <c r="B37" s="7" t="s">
        <v>39</v>
      </c>
      <c r="C37" s="20">
        <f>C38</f>
        <v>1150</v>
      </c>
      <c r="D37" s="20">
        <f>D38</f>
        <v>967.6</v>
      </c>
      <c r="E37" s="21">
        <f t="shared" si="0"/>
        <v>84.139130434782601</v>
      </c>
      <c r="F37" s="20">
        <f>F38</f>
        <v>626.70000000000005</v>
      </c>
      <c r="G37" s="21">
        <f t="shared" si="1"/>
        <v>154.39604276368277</v>
      </c>
    </row>
    <row r="38" spans="1:9" s="6" customFormat="1" ht="71.25" x14ac:dyDescent="0.2">
      <c r="A38" s="1" t="s">
        <v>42</v>
      </c>
      <c r="B38" s="7" t="s">
        <v>41</v>
      </c>
      <c r="C38" s="20">
        <f>C39</f>
        <v>1150</v>
      </c>
      <c r="D38" s="20">
        <f>D39</f>
        <v>967.6</v>
      </c>
      <c r="E38" s="21">
        <f t="shared" si="0"/>
        <v>84.139130434782601</v>
      </c>
      <c r="F38" s="20">
        <f>F39</f>
        <v>626.70000000000005</v>
      </c>
      <c r="G38" s="21">
        <f t="shared" si="1"/>
        <v>154.39604276368277</v>
      </c>
    </row>
    <row r="39" spans="1:9" ht="60" x14ac:dyDescent="0.25">
      <c r="A39" s="24" t="s">
        <v>140</v>
      </c>
      <c r="B39" s="9" t="s">
        <v>141</v>
      </c>
      <c r="C39" s="22">
        <v>1150</v>
      </c>
      <c r="D39" s="22">
        <v>967.6</v>
      </c>
      <c r="E39" s="23">
        <f t="shared" si="0"/>
        <v>84.139130434782601</v>
      </c>
      <c r="F39" s="39">
        <v>626.70000000000005</v>
      </c>
      <c r="G39" s="21">
        <f t="shared" si="1"/>
        <v>154.39604276368277</v>
      </c>
    </row>
    <row r="40" spans="1:9" ht="15.75" x14ac:dyDescent="0.25">
      <c r="A40" s="2" t="s">
        <v>13</v>
      </c>
      <c r="B40" s="7" t="s">
        <v>50</v>
      </c>
      <c r="C40" s="20">
        <f>C41</f>
        <v>337</v>
      </c>
      <c r="D40" s="20">
        <f>D41</f>
        <v>494.7</v>
      </c>
      <c r="E40" s="21">
        <f t="shared" si="0"/>
        <v>146.79525222551928</v>
      </c>
      <c r="F40" s="20">
        <f>F41</f>
        <v>225.2</v>
      </c>
      <c r="G40" s="21">
        <f t="shared" si="1"/>
        <v>219.6714031971581</v>
      </c>
    </row>
    <row r="41" spans="1:9" ht="15.75" x14ac:dyDescent="0.25">
      <c r="A41" s="3" t="s">
        <v>14</v>
      </c>
      <c r="B41" s="5" t="s">
        <v>15</v>
      </c>
      <c r="C41" s="22">
        <v>337</v>
      </c>
      <c r="D41" s="22">
        <v>494.7</v>
      </c>
      <c r="E41" s="23">
        <f t="shared" si="0"/>
        <v>146.79525222551928</v>
      </c>
      <c r="F41" s="39">
        <v>225.2</v>
      </c>
      <c r="G41" s="21">
        <f t="shared" si="1"/>
        <v>219.6714031971581</v>
      </c>
    </row>
    <row r="42" spans="1:9" ht="28.5" x14ac:dyDescent="0.25">
      <c r="A42" s="2" t="s">
        <v>16</v>
      </c>
      <c r="B42" s="7" t="s">
        <v>66</v>
      </c>
      <c r="C42" s="20">
        <f>C43+C46</f>
        <v>1618</v>
      </c>
      <c r="D42" s="20">
        <f>D43+D46</f>
        <v>928.2</v>
      </c>
      <c r="E42" s="21">
        <f t="shared" si="0"/>
        <v>57.367119901112481</v>
      </c>
      <c r="F42" s="20">
        <f>F43+F46</f>
        <v>924.15599999999995</v>
      </c>
      <c r="G42" s="21">
        <f t="shared" si="1"/>
        <v>100.43758845909134</v>
      </c>
    </row>
    <row r="43" spans="1:9" s="6" customFormat="1" ht="28.5" x14ac:dyDescent="0.2">
      <c r="A43" s="2" t="s">
        <v>104</v>
      </c>
      <c r="B43" s="7" t="s">
        <v>142</v>
      </c>
      <c r="C43" s="20">
        <f>C45</f>
        <v>726.8</v>
      </c>
      <c r="D43" s="20">
        <f>D45</f>
        <v>382.6</v>
      </c>
      <c r="E43" s="21">
        <f t="shared" si="0"/>
        <v>52.641717116125484</v>
      </c>
      <c r="F43" s="20">
        <f>F45</f>
        <v>373.12799999999999</v>
      </c>
      <c r="G43" s="21">
        <f t="shared" si="1"/>
        <v>102.53853905362236</v>
      </c>
    </row>
    <row r="44" spans="1:9" s="6" customFormat="1" ht="28.5" x14ac:dyDescent="0.2">
      <c r="A44" s="2" t="s">
        <v>105</v>
      </c>
      <c r="B44" s="7" t="s">
        <v>143</v>
      </c>
      <c r="C44" s="20">
        <f>C45</f>
        <v>726.8</v>
      </c>
      <c r="D44" s="20">
        <f>D45</f>
        <v>382.6</v>
      </c>
      <c r="E44" s="21">
        <f t="shared" si="0"/>
        <v>52.641717116125484</v>
      </c>
      <c r="F44" s="20">
        <f>F45</f>
        <v>373.12799999999999</v>
      </c>
      <c r="G44" s="21">
        <f t="shared" si="1"/>
        <v>102.53853905362236</v>
      </c>
    </row>
    <row r="45" spans="1:9" ht="30" x14ac:dyDescent="0.25">
      <c r="A45" s="3" t="s">
        <v>144</v>
      </c>
      <c r="B45" s="5" t="s">
        <v>145</v>
      </c>
      <c r="C45" s="22">
        <v>726.8</v>
      </c>
      <c r="D45" s="22">
        <v>382.6</v>
      </c>
      <c r="E45" s="23">
        <f t="shared" si="0"/>
        <v>52.641717116125484</v>
      </c>
      <c r="F45" s="39">
        <v>373.12799999999999</v>
      </c>
      <c r="G45" s="21">
        <f t="shared" si="1"/>
        <v>102.53853905362236</v>
      </c>
    </row>
    <row r="46" spans="1:9" s="6" customFormat="1" ht="15.75" x14ac:dyDescent="0.2">
      <c r="A46" s="2" t="s">
        <v>106</v>
      </c>
      <c r="B46" s="7" t="s">
        <v>107</v>
      </c>
      <c r="C46" s="20">
        <f>C47</f>
        <v>891.2</v>
      </c>
      <c r="D46" s="20">
        <f>D47</f>
        <v>545.6</v>
      </c>
      <c r="E46" s="21">
        <f t="shared" si="0"/>
        <v>61.220825852782767</v>
      </c>
      <c r="F46" s="20">
        <f>F47</f>
        <v>551.02800000000002</v>
      </c>
      <c r="G46" s="21">
        <f t="shared" si="1"/>
        <v>99.014932090565267</v>
      </c>
    </row>
    <row r="47" spans="1:9" s="6" customFormat="1" ht="28.5" x14ac:dyDescent="0.2">
      <c r="A47" s="2" t="s">
        <v>216</v>
      </c>
      <c r="B47" s="7" t="s">
        <v>108</v>
      </c>
      <c r="C47" s="20">
        <f>C48</f>
        <v>891.2</v>
      </c>
      <c r="D47" s="20">
        <f>D48</f>
        <v>545.6</v>
      </c>
      <c r="E47" s="21">
        <f t="shared" si="0"/>
        <v>61.220825852782767</v>
      </c>
      <c r="F47" s="20">
        <f>F48</f>
        <v>551.02800000000002</v>
      </c>
      <c r="G47" s="21">
        <f t="shared" si="1"/>
        <v>99.014932090565267</v>
      </c>
    </row>
    <row r="48" spans="1:9" ht="15.75" x14ac:dyDescent="0.25">
      <c r="A48" s="3" t="s">
        <v>146</v>
      </c>
      <c r="B48" s="5" t="s">
        <v>147</v>
      </c>
      <c r="C48" s="22">
        <v>891.2</v>
      </c>
      <c r="D48" s="22">
        <v>545.6</v>
      </c>
      <c r="E48" s="23">
        <f t="shared" si="0"/>
        <v>61.220825852782767</v>
      </c>
      <c r="F48" s="22">
        <v>551.02800000000002</v>
      </c>
      <c r="G48" s="21">
        <f t="shared" si="1"/>
        <v>99.014932090565267</v>
      </c>
    </row>
    <row r="49" spans="1:9" ht="28.5" x14ac:dyDescent="0.25">
      <c r="A49" s="2" t="s">
        <v>17</v>
      </c>
      <c r="B49" s="7" t="s">
        <v>51</v>
      </c>
      <c r="C49" s="20">
        <f>C50+C53</f>
        <v>1500</v>
      </c>
      <c r="D49" s="20">
        <f>D50+D53</f>
        <v>357.6</v>
      </c>
      <c r="E49" s="21">
        <f t="shared" si="0"/>
        <v>23.840000000000003</v>
      </c>
      <c r="F49" s="20">
        <f>F50+F53</f>
        <v>836.69100000000003</v>
      </c>
      <c r="G49" s="21">
        <f t="shared" si="1"/>
        <v>42.739792826742487</v>
      </c>
    </row>
    <row r="50" spans="1:9" s="6" customFormat="1" ht="71.25" x14ac:dyDescent="0.2">
      <c r="A50" s="2" t="s">
        <v>43</v>
      </c>
      <c r="B50" s="7" t="s">
        <v>67</v>
      </c>
      <c r="C50" s="20">
        <f>C51</f>
        <v>400</v>
      </c>
      <c r="D50" s="20">
        <f>D51</f>
        <v>76.900000000000006</v>
      </c>
      <c r="E50" s="21">
        <f t="shared" si="0"/>
        <v>19.225000000000001</v>
      </c>
      <c r="F50" s="20">
        <f>F51</f>
        <v>79.843999999999994</v>
      </c>
      <c r="G50" s="21">
        <f t="shared" si="1"/>
        <v>96.312809979459956</v>
      </c>
    </row>
    <row r="51" spans="1:9" s="6" customFormat="1" ht="85.5" x14ac:dyDescent="0.2">
      <c r="A51" s="2" t="s">
        <v>148</v>
      </c>
      <c r="B51" s="10" t="s">
        <v>149</v>
      </c>
      <c r="C51" s="20">
        <f>C52</f>
        <v>400</v>
      </c>
      <c r="D51" s="20">
        <f>D52</f>
        <v>76.900000000000006</v>
      </c>
      <c r="E51" s="21">
        <f t="shared" si="0"/>
        <v>19.225000000000001</v>
      </c>
      <c r="F51" s="20">
        <f>F52</f>
        <v>79.843999999999994</v>
      </c>
      <c r="G51" s="21">
        <f t="shared" si="1"/>
        <v>96.312809979459956</v>
      </c>
    </row>
    <row r="52" spans="1:9" ht="75" x14ac:dyDescent="0.25">
      <c r="A52" s="24" t="s">
        <v>150</v>
      </c>
      <c r="B52" s="5" t="s">
        <v>151</v>
      </c>
      <c r="C52" s="22">
        <v>400</v>
      </c>
      <c r="D52" s="22">
        <v>76.900000000000006</v>
      </c>
      <c r="E52" s="23">
        <f t="shared" si="0"/>
        <v>19.225000000000001</v>
      </c>
      <c r="F52" s="39">
        <v>79.843999999999994</v>
      </c>
      <c r="G52" s="21">
        <f t="shared" si="1"/>
        <v>96.312809979459956</v>
      </c>
      <c r="H52" s="41"/>
    </row>
    <row r="53" spans="1:9" s="6" customFormat="1" ht="28.5" x14ac:dyDescent="0.2">
      <c r="A53" s="2" t="s">
        <v>44</v>
      </c>
      <c r="B53" s="7" t="s">
        <v>68</v>
      </c>
      <c r="C53" s="20">
        <f>C54</f>
        <v>1100</v>
      </c>
      <c r="D53" s="20">
        <f>D54</f>
        <v>280.7</v>
      </c>
      <c r="E53" s="21">
        <f t="shared" si="0"/>
        <v>25.518181818181816</v>
      </c>
      <c r="F53" s="20">
        <f>F54</f>
        <v>756.84699999999998</v>
      </c>
      <c r="G53" s="21">
        <f t="shared" si="1"/>
        <v>37.088077246788323</v>
      </c>
    </row>
    <row r="54" spans="1:9" s="6" customFormat="1" ht="28.5" x14ac:dyDescent="0.2">
      <c r="A54" s="2" t="s">
        <v>46</v>
      </c>
      <c r="B54" s="7" t="s">
        <v>45</v>
      </c>
      <c r="C54" s="20">
        <f>C55</f>
        <v>1100</v>
      </c>
      <c r="D54" s="20">
        <f>D55</f>
        <v>280.7</v>
      </c>
      <c r="E54" s="21">
        <f t="shared" si="0"/>
        <v>25.518181818181816</v>
      </c>
      <c r="F54" s="20">
        <f>F55</f>
        <v>756.84699999999998</v>
      </c>
      <c r="G54" s="21">
        <f t="shared" si="1"/>
        <v>37.088077246788323</v>
      </c>
    </row>
    <row r="55" spans="1:9" ht="45" x14ac:dyDescent="0.25">
      <c r="A55" s="3" t="s">
        <v>152</v>
      </c>
      <c r="B55" s="5" t="s">
        <v>153</v>
      </c>
      <c r="C55" s="22">
        <v>1100</v>
      </c>
      <c r="D55" s="22">
        <v>280.7</v>
      </c>
      <c r="E55" s="23">
        <f t="shared" si="0"/>
        <v>25.518181818181816</v>
      </c>
      <c r="F55" s="39">
        <v>756.84699999999998</v>
      </c>
      <c r="G55" s="21">
        <f t="shared" si="1"/>
        <v>37.088077246788323</v>
      </c>
    </row>
    <row r="56" spans="1:9" ht="15.75" x14ac:dyDescent="0.25">
      <c r="A56" s="2" t="s">
        <v>18</v>
      </c>
      <c r="B56" s="7" t="s">
        <v>52</v>
      </c>
      <c r="C56" s="20">
        <v>399</v>
      </c>
      <c r="D56" s="20">
        <v>162.80000000000001</v>
      </c>
      <c r="E56" s="21">
        <f t="shared" si="0"/>
        <v>40.802005012531332</v>
      </c>
      <c r="F56" s="20">
        <v>132.21</v>
      </c>
      <c r="G56" s="21">
        <f t="shared" si="1"/>
        <v>123.13743287194615</v>
      </c>
    </row>
    <row r="57" spans="1:9" ht="15.75" x14ac:dyDescent="0.25">
      <c r="A57" s="2" t="s">
        <v>154</v>
      </c>
      <c r="B57" s="7" t="s">
        <v>102</v>
      </c>
      <c r="C57" s="20">
        <f>C59</f>
        <v>0</v>
      </c>
      <c r="D57" s="20">
        <f>D58+D60</f>
        <v>-43.600000000000023</v>
      </c>
      <c r="E57" s="21" t="s">
        <v>234</v>
      </c>
      <c r="F57" s="20">
        <f>F59</f>
        <v>7.0000000000000007E-2</v>
      </c>
      <c r="G57" s="21" t="s">
        <v>234</v>
      </c>
    </row>
    <row r="58" spans="1:9" s="6" customFormat="1" ht="15.75" x14ac:dyDescent="0.2">
      <c r="A58" s="2" t="s">
        <v>219</v>
      </c>
      <c r="B58" s="7" t="s">
        <v>217</v>
      </c>
      <c r="C58" s="20">
        <f>C59</f>
        <v>0</v>
      </c>
      <c r="D58" s="20">
        <f>D59</f>
        <v>-357.1</v>
      </c>
      <c r="E58" s="21" t="s">
        <v>234</v>
      </c>
      <c r="F58" s="20">
        <f>F59</f>
        <v>7.0000000000000007E-2</v>
      </c>
      <c r="G58" s="21" t="s">
        <v>234</v>
      </c>
    </row>
    <row r="59" spans="1:9" ht="15.75" x14ac:dyDescent="0.25">
      <c r="A59" s="3" t="s">
        <v>220</v>
      </c>
      <c r="B59" s="5" t="s">
        <v>218</v>
      </c>
      <c r="C59" s="22">
        <v>0</v>
      </c>
      <c r="D59" s="22">
        <v>-357.1</v>
      </c>
      <c r="E59" s="21" t="s">
        <v>234</v>
      </c>
      <c r="F59" s="22">
        <v>7.0000000000000007E-2</v>
      </c>
      <c r="G59" s="21" t="s">
        <v>234</v>
      </c>
    </row>
    <row r="60" spans="1:9" ht="15.75" x14ac:dyDescent="0.25">
      <c r="A60" s="2" t="s">
        <v>238</v>
      </c>
      <c r="B60" s="7" t="s">
        <v>239</v>
      </c>
      <c r="C60" s="22">
        <v>0</v>
      </c>
      <c r="D60" s="22">
        <v>313.5</v>
      </c>
      <c r="E60" s="21" t="s">
        <v>234</v>
      </c>
      <c r="F60" s="22">
        <v>0</v>
      </c>
      <c r="G60" s="21" t="s">
        <v>234</v>
      </c>
    </row>
    <row r="61" spans="1:9" ht="15.75" x14ac:dyDescent="0.25">
      <c r="A61" s="3" t="s">
        <v>240</v>
      </c>
      <c r="B61" s="5" t="s">
        <v>241</v>
      </c>
      <c r="C61" s="22">
        <v>0</v>
      </c>
      <c r="D61" s="22">
        <v>313.5</v>
      </c>
      <c r="E61" s="21" t="s">
        <v>234</v>
      </c>
      <c r="F61" s="22">
        <v>0</v>
      </c>
      <c r="G61" s="21" t="s">
        <v>234</v>
      </c>
    </row>
    <row r="62" spans="1:9" ht="15.75" x14ac:dyDescent="0.25">
      <c r="A62" s="25" t="s">
        <v>25</v>
      </c>
      <c r="B62" s="7" t="s">
        <v>26</v>
      </c>
      <c r="C62" s="20">
        <f>C63+C133+C136</f>
        <v>591276.89999999991</v>
      </c>
      <c r="D62" s="20">
        <f>D63+D133+D136</f>
        <v>236245.99999999997</v>
      </c>
      <c r="E62" s="21">
        <f t="shared" si="0"/>
        <v>39.955222333224924</v>
      </c>
      <c r="F62" s="20">
        <f>F63+F133+F136</f>
        <v>191703.53099999996</v>
      </c>
      <c r="G62" s="21">
        <f t="shared" si="1"/>
        <v>123.23508010919215</v>
      </c>
      <c r="I62" s="41"/>
    </row>
    <row r="63" spans="1:9" ht="28.5" x14ac:dyDescent="0.25">
      <c r="A63" s="25" t="s">
        <v>19</v>
      </c>
      <c r="B63" s="7" t="s">
        <v>53</v>
      </c>
      <c r="C63" s="20">
        <f>C69+C110+C130+C64</f>
        <v>591276.89999999991</v>
      </c>
      <c r="D63" s="20">
        <f>D69+D110+D130+D64</f>
        <v>236334.39999999997</v>
      </c>
      <c r="E63" s="21">
        <f t="shared" si="0"/>
        <v>39.970173027222948</v>
      </c>
      <c r="F63" s="20">
        <f>F69+F110+F130+F64</f>
        <v>191850.67099999997</v>
      </c>
      <c r="G63" s="21">
        <f t="shared" si="1"/>
        <v>123.18664238604617</v>
      </c>
      <c r="H63" s="41"/>
    </row>
    <row r="64" spans="1:9" ht="15.75" x14ac:dyDescent="0.25">
      <c r="A64" s="25" t="s">
        <v>71</v>
      </c>
      <c r="B64" s="26" t="s">
        <v>59</v>
      </c>
      <c r="C64" s="20">
        <f>C65+C67</f>
        <v>124260.4</v>
      </c>
      <c r="D64" s="20">
        <f>D65+D67</f>
        <v>62173.8</v>
      </c>
      <c r="E64" s="21">
        <f t="shared" si="0"/>
        <v>50.035087606349251</v>
      </c>
      <c r="F64" s="20">
        <f>F65+F67</f>
        <v>50181.8</v>
      </c>
      <c r="G64" s="21">
        <f t="shared" si="1"/>
        <v>123.89711010764859</v>
      </c>
    </row>
    <row r="65" spans="1:9" ht="15.75" x14ac:dyDescent="0.25">
      <c r="A65" s="27" t="s">
        <v>72</v>
      </c>
      <c r="B65" s="5" t="s">
        <v>73</v>
      </c>
      <c r="C65" s="20">
        <f>C66</f>
        <v>58668.5</v>
      </c>
      <c r="D65" s="20">
        <f>D66</f>
        <v>29012</v>
      </c>
      <c r="E65" s="21">
        <f t="shared" si="0"/>
        <v>49.450727392041728</v>
      </c>
      <c r="F65" s="20">
        <f>F66</f>
        <v>26478.799999999999</v>
      </c>
      <c r="G65" s="21">
        <f t="shared" si="1"/>
        <v>109.56689880206052</v>
      </c>
    </row>
    <row r="66" spans="1:9" ht="30" x14ac:dyDescent="0.25">
      <c r="A66" s="27" t="s">
        <v>155</v>
      </c>
      <c r="B66" s="5" t="s">
        <v>156</v>
      </c>
      <c r="C66" s="22">
        <v>58668.5</v>
      </c>
      <c r="D66" s="22">
        <v>29012</v>
      </c>
      <c r="E66" s="23">
        <f t="shared" si="0"/>
        <v>49.450727392041728</v>
      </c>
      <c r="F66" s="22">
        <v>26478.799999999999</v>
      </c>
      <c r="G66" s="21">
        <f t="shared" si="1"/>
        <v>109.56689880206052</v>
      </c>
    </row>
    <row r="67" spans="1:9" ht="30" x14ac:dyDescent="0.25">
      <c r="A67" s="27" t="s">
        <v>84</v>
      </c>
      <c r="B67" s="8" t="s">
        <v>109</v>
      </c>
      <c r="C67" s="20">
        <f>C68</f>
        <v>65591.899999999994</v>
      </c>
      <c r="D67" s="20">
        <f>D68</f>
        <v>33161.800000000003</v>
      </c>
      <c r="E67" s="21">
        <f t="shared" si="0"/>
        <v>50.557767041357252</v>
      </c>
      <c r="F67" s="20">
        <f>F68</f>
        <v>23703</v>
      </c>
      <c r="G67" s="21">
        <f t="shared" si="1"/>
        <v>139.90549719444797</v>
      </c>
    </row>
    <row r="68" spans="1:9" ht="45" x14ac:dyDescent="0.25">
      <c r="A68" s="27" t="s">
        <v>157</v>
      </c>
      <c r="B68" s="8" t="s">
        <v>158</v>
      </c>
      <c r="C68" s="22">
        <v>65591.899999999994</v>
      </c>
      <c r="D68" s="22">
        <v>33161.800000000003</v>
      </c>
      <c r="E68" s="23">
        <f t="shared" si="0"/>
        <v>50.557767041357252</v>
      </c>
      <c r="F68" s="22">
        <v>23703</v>
      </c>
      <c r="G68" s="21">
        <f t="shared" si="1"/>
        <v>139.90549719444797</v>
      </c>
    </row>
    <row r="69" spans="1:9" ht="28.5" x14ac:dyDescent="0.25">
      <c r="A69" s="25" t="s">
        <v>74</v>
      </c>
      <c r="B69" s="11" t="s">
        <v>60</v>
      </c>
      <c r="C69" s="20">
        <f>C92+C86+C80+C72+C74+C76+C78+C88+C70+C84</f>
        <v>266550.3</v>
      </c>
      <c r="D69" s="20">
        <f>D92+D86+D80+D72+D74+D76+D78+D88+D70+D84</f>
        <v>62737.600000000006</v>
      </c>
      <c r="E69" s="21">
        <f t="shared" si="0"/>
        <v>23.53687090203988</v>
      </c>
      <c r="F69" s="20">
        <f>F92+F86+F80+F72+F74+F76+F78+F88+F70+F84+F82+F90</f>
        <v>37515.501000000004</v>
      </c>
      <c r="G69" s="21">
        <f t="shared" si="1"/>
        <v>167.23114000263516</v>
      </c>
      <c r="I69" s="41"/>
    </row>
    <row r="70" spans="1:9" s="6" customFormat="1" ht="90" customHeight="1" x14ac:dyDescent="0.2">
      <c r="A70" s="25" t="s">
        <v>110</v>
      </c>
      <c r="B70" s="29" t="s">
        <v>111</v>
      </c>
      <c r="C70" s="20">
        <f>C71</f>
        <v>57011.8</v>
      </c>
      <c r="D70" s="20">
        <f>D71</f>
        <v>15444.1</v>
      </c>
      <c r="E70" s="21" t="s">
        <v>234</v>
      </c>
      <c r="F70" s="20">
        <f>F71</f>
        <v>0</v>
      </c>
      <c r="G70" s="21" t="s">
        <v>234</v>
      </c>
      <c r="I70" s="42"/>
    </row>
    <row r="71" spans="1:9" ht="90" x14ac:dyDescent="0.25">
      <c r="A71" s="28" t="s">
        <v>159</v>
      </c>
      <c r="B71" s="30" t="s">
        <v>160</v>
      </c>
      <c r="C71" s="22">
        <v>57011.8</v>
      </c>
      <c r="D71" s="22">
        <v>15444.1</v>
      </c>
      <c r="E71" s="21" t="s">
        <v>234</v>
      </c>
      <c r="F71" s="22">
        <v>0</v>
      </c>
      <c r="G71" s="21" t="s">
        <v>234</v>
      </c>
    </row>
    <row r="72" spans="1:9" s="6" customFormat="1" ht="71.25" x14ac:dyDescent="0.2">
      <c r="A72" s="25" t="s">
        <v>85</v>
      </c>
      <c r="B72" s="11" t="s">
        <v>86</v>
      </c>
      <c r="C72" s="20">
        <f>C73</f>
        <v>143728.79999999999</v>
      </c>
      <c r="D72" s="20">
        <f>D73</f>
        <v>19490.900000000001</v>
      </c>
      <c r="E72" s="21" t="s">
        <v>234</v>
      </c>
      <c r="F72" s="20">
        <f>F73</f>
        <v>0</v>
      </c>
      <c r="G72" s="21" t="s">
        <v>234</v>
      </c>
    </row>
    <row r="73" spans="1:9" ht="60" x14ac:dyDescent="0.25">
      <c r="A73" s="28" t="s">
        <v>161</v>
      </c>
      <c r="B73" s="30" t="s">
        <v>162</v>
      </c>
      <c r="C73" s="22">
        <v>143728.79999999999</v>
      </c>
      <c r="D73" s="22">
        <v>19490.900000000001</v>
      </c>
      <c r="E73" s="21" t="s">
        <v>234</v>
      </c>
      <c r="F73" s="22">
        <v>0</v>
      </c>
      <c r="G73" s="21" t="s">
        <v>234</v>
      </c>
    </row>
    <row r="74" spans="1:9" s="6" customFormat="1" ht="71.25" x14ac:dyDescent="0.2">
      <c r="A74" s="25" t="s">
        <v>163</v>
      </c>
      <c r="B74" s="11" t="s">
        <v>164</v>
      </c>
      <c r="C74" s="20">
        <f>C75</f>
        <v>2195.1</v>
      </c>
      <c r="D74" s="20">
        <f>D75</f>
        <v>354.3</v>
      </c>
      <c r="E74" s="21" t="s">
        <v>234</v>
      </c>
      <c r="F74" s="20">
        <f>F75</f>
        <v>0</v>
      </c>
      <c r="G74" s="21" t="s">
        <v>234</v>
      </c>
    </row>
    <row r="75" spans="1:9" ht="75" x14ac:dyDescent="0.25">
      <c r="A75" s="28" t="s">
        <v>165</v>
      </c>
      <c r="B75" s="8" t="s">
        <v>166</v>
      </c>
      <c r="C75" s="22">
        <v>2195.1</v>
      </c>
      <c r="D75" s="22">
        <v>354.3</v>
      </c>
      <c r="E75" s="21" t="s">
        <v>234</v>
      </c>
      <c r="F75" s="22">
        <v>0</v>
      </c>
      <c r="G75" s="21" t="s">
        <v>234</v>
      </c>
    </row>
    <row r="76" spans="1:9" s="6" customFormat="1" ht="42.75" x14ac:dyDescent="0.2">
      <c r="A76" s="25" t="s">
        <v>167</v>
      </c>
      <c r="B76" s="7" t="s">
        <v>168</v>
      </c>
      <c r="C76" s="20">
        <f>C77</f>
        <v>3196.9</v>
      </c>
      <c r="D76" s="20">
        <f>D77</f>
        <v>2818.6</v>
      </c>
      <c r="E76" s="21" t="s">
        <v>234</v>
      </c>
      <c r="F76" s="20">
        <f>F77</f>
        <v>931.45</v>
      </c>
      <c r="G76" s="21" t="s">
        <v>234</v>
      </c>
    </row>
    <row r="77" spans="1:9" ht="45" x14ac:dyDescent="0.25">
      <c r="A77" s="28" t="s">
        <v>169</v>
      </c>
      <c r="B77" s="5" t="s">
        <v>170</v>
      </c>
      <c r="C77" s="22">
        <v>3196.9</v>
      </c>
      <c r="D77" s="22">
        <v>2818.6</v>
      </c>
      <c r="E77" s="21" t="s">
        <v>234</v>
      </c>
      <c r="F77" s="22">
        <v>931.45</v>
      </c>
      <c r="G77" s="21" t="s">
        <v>234</v>
      </c>
    </row>
    <row r="78" spans="1:9" s="6" customFormat="1" ht="42.75" x14ac:dyDescent="0.2">
      <c r="A78" s="25" t="s">
        <v>87</v>
      </c>
      <c r="B78" s="11" t="s">
        <v>88</v>
      </c>
      <c r="C78" s="20">
        <f>C79</f>
        <v>5704.4</v>
      </c>
      <c r="D78" s="20">
        <f>D79</f>
        <v>3019.8</v>
      </c>
      <c r="E78" s="21">
        <f t="shared" ref="E78:E125" si="2">D78/C78*100</f>
        <v>52.938082883388269</v>
      </c>
      <c r="F78" s="20">
        <f>F79</f>
        <v>2756.88</v>
      </c>
      <c r="G78" s="21">
        <f t="shared" ref="G78:G139" si="3">D78/F78*100</f>
        <v>109.5368677635588</v>
      </c>
    </row>
    <row r="79" spans="1:9" ht="45" x14ac:dyDescent="0.25">
      <c r="A79" s="28" t="s">
        <v>171</v>
      </c>
      <c r="B79" s="8" t="s">
        <v>172</v>
      </c>
      <c r="C79" s="22">
        <v>5704.4</v>
      </c>
      <c r="D79" s="22">
        <v>3019.8</v>
      </c>
      <c r="E79" s="23">
        <f t="shared" si="2"/>
        <v>52.938082883388269</v>
      </c>
      <c r="F79" s="22">
        <v>2756.88</v>
      </c>
      <c r="G79" s="21">
        <f t="shared" si="3"/>
        <v>109.5368677635588</v>
      </c>
    </row>
    <row r="80" spans="1:9" s="6" customFormat="1" ht="28.5" x14ac:dyDescent="0.2">
      <c r="A80" s="25" t="s">
        <v>75</v>
      </c>
      <c r="B80" s="11" t="s">
        <v>76</v>
      </c>
      <c r="C80" s="20">
        <f>C81</f>
        <v>930</v>
      </c>
      <c r="D80" s="20">
        <f>D81</f>
        <v>599.4</v>
      </c>
      <c r="E80" s="21">
        <f t="shared" si="2"/>
        <v>64.451612903225808</v>
      </c>
      <c r="F80" s="20">
        <f>F81</f>
        <v>1237.5</v>
      </c>
      <c r="G80" s="21">
        <f t="shared" si="3"/>
        <v>48.43636363636363</v>
      </c>
    </row>
    <row r="81" spans="1:7" ht="30" x14ac:dyDescent="0.25">
      <c r="A81" s="28" t="s">
        <v>173</v>
      </c>
      <c r="B81" s="8" t="s">
        <v>174</v>
      </c>
      <c r="C81" s="22">
        <v>930</v>
      </c>
      <c r="D81" s="22">
        <v>599.4</v>
      </c>
      <c r="E81" s="23">
        <f t="shared" si="2"/>
        <v>64.451612903225808</v>
      </c>
      <c r="F81" s="22">
        <v>1237.5</v>
      </c>
      <c r="G81" s="21">
        <f t="shared" si="3"/>
        <v>48.43636363636363</v>
      </c>
    </row>
    <row r="82" spans="1:7" s="6" customFormat="1" ht="28.5" x14ac:dyDescent="0.2">
      <c r="A82" s="25" t="s">
        <v>246</v>
      </c>
      <c r="B82" s="11" t="s">
        <v>244</v>
      </c>
      <c r="C82" s="20">
        <v>0</v>
      </c>
      <c r="D82" s="20">
        <v>0</v>
      </c>
      <c r="E82" s="21" t="s">
        <v>234</v>
      </c>
      <c r="F82" s="20">
        <f>F83</f>
        <v>1281.7</v>
      </c>
      <c r="G82" s="21">
        <f t="shared" si="3"/>
        <v>0</v>
      </c>
    </row>
    <row r="83" spans="1:7" ht="30" x14ac:dyDescent="0.25">
      <c r="A83" s="28" t="s">
        <v>247</v>
      </c>
      <c r="B83" s="8" t="s">
        <v>245</v>
      </c>
      <c r="C83" s="22">
        <v>0</v>
      </c>
      <c r="D83" s="22">
        <v>0</v>
      </c>
      <c r="E83" s="21" t="s">
        <v>234</v>
      </c>
      <c r="F83" s="22">
        <v>1281.7</v>
      </c>
      <c r="G83" s="21">
        <f t="shared" si="3"/>
        <v>0</v>
      </c>
    </row>
    <row r="84" spans="1:7" s="6" customFormat="1" ht="15.75" x14ac:dyDescent="0.2">
      <c r="A84" s="25" t="s">
        <v>112</v>
      </c>
      <c r="B84" s="11" t="s">
        <v>113</v>
      </c>
      <c r="C84" s="20">
        <f>C85</f>
        <v>9814.7000000000007</v>
      </c>
      <c r="D84" s="20">
        <f>D85</f>
        <v>0</v>
      </c>
      <c r="E84" s="21" t="s">
        <v>234</v>
      </c>
      <c r="F84" s="20">
        <f>F85</f>
        <v>324.68</v>
      </c>
      <c r="G84" s="21" t="s">
        <v>234</v>
      </c>
    </row>
    <row r="85" spans="1:7" ht="15.75" x14ac:dyDescent="0.25">
      <c r="A85" s="28" t="s">
        <v>175</v>
      </c>
      <c r="B85" s="8" t="s">
        <v>176</v>
      </c>
      <c r="C85" s="22">
        <v>9814.7000000000007</v>
      </c>
      <c r="D85" s="22">
        <v>0</v>
      </c>
      <c r="E85" s="21" t="s">
        <v>234</v>
      </c>
      <c r="F85" s="22">
        <v>324.68</v>
      </c>
      <c r="G85" s="21" t="s">
        <v>234</v>
      </c>
    </row>
    <row r="86" spans="1:7" s="6" customFormat="1" ht="28.5" x14ac:dyDescent="0.2">
      <c r="A86" s="25" t="s">
        <v>89</v>
      </c>
      <c r="B86" s="7" t="s">
        <v>114</v>
      </c>
      <c r="C86" s="20">
        <f>C87</f>
        <v>2493.9</v>
      </c>
      <c r="D86" s="20">
        <f>D87</f>
        <v>0</v>
      </c>
      <c r="E86" s="21" t="s">
        <v>234</v>
      </c>
      <c r="F86" s="20">
        <f>F87</f>
        <v>789.9</v>
      </c>
      <c r="G86" s="21" t="s">
        <v>234</v>
      </c>
    </row>
    <row r="87" spans="1:7" ht="30" x14ac:dyDescent="0.25">
      <c r="A87" s="28" t="s">
        <v>177</v>
      </c>
      <c r="B87" s="5" t="s">
        <v>178</v>
      </c>
      <c r="C87" s="22">
        <v>2493.9</v>
      </c>
      <c r="D87" s="22">
        <v>0</v>
      </c>
      <c r="E87" s="21" t="s">
        <v>234</v>
      </c>
      <c r="F87" s="22">
        <v>789.9</v>
      </c>
      <c r="G87" s="21" t="s">
        <v>234</v>
      </c>
    </row>
    <row r="88" spans="1:7" s="6" customFormat="1" ht="28.5" x14ac:dyDescent="0.2">
      <c r="A88" s="25" t="s">
        <v>90</v>
      </c>
      <c r="B88" s="7" t="s">
        <v>91</v>
      </c>
      <c r="C88" s="20">
        <f>C89</f>
        <v>5527.3</v>
      </c>
      <c r="D88" s="20">
        <f>D89</f>
        <v>3980</v>
      </c>
      <c r="E88" s="21">
        <f t="shared" si="2"/>
        <v>72.006223653501706</v>
      </c>
      <c r="F88" s="20">
        <f>F89</f>
        <v>6765.6350000000002</v>
      </c>
      <c r="G88" s="21">
        <f t="shared" si="3"/>
        <v>58.826702888937987</v>
      </c>
    </row>
    <row r="89" spans="1:7" ht="30" x14ac:dyDescent="0.25">
      <c r="A89" s="28" t="s">
        <v>179</v>
      </c>
      <c r="B89" s="5" t="s">
        <v>180</v>
      </c>
      <c r="C89" s="22">
        <v>5527.3</v>
      </c>
      <c r="D89" s="22">
        <v>3980</v>
      </c>
      <c r="E89" s="23">
        <f t="shared" si="2"/>
        <v>72.006223653501706</v>
      </c>
      <c r="F89" s="22">
        <v>6765.6350000000002</v>
      </c>
      <c r="G89" s="21">
        <f t="shared" si="3"/>
        <v>58.826702888937987</v>
      </c>
    </row>
    <row r="90" spans="1:7" ht="28.5" x14ac:dyDescent="0.25">
      <c r="A90" s="25" t="s">
        <v>248</v>
      </c>
      <c r="B90" s="7" t="s">
        <v>250</v>
      </c>
      <c r="C90" s="22">
        <v>0</v>
      </c>
      <c r="D90" s="22">
        <v>0</v>
      </c>
      <c r="E90" s="21" t="s">
        <v>234</v>
      </c>
      <c r="F90" s="22">
        <f>F91</f>
        <v>2775.1260000000002</v>
      </c>
      <c r="G90" s="21">
        <f t="shared" si="3"/>
        <v>0</v>
      </c>
    </row>
    <row r="91" spans="1:7" ht="30" x14ac:dyDescent="0.25">
      <c r="A91" s="28" t="s">
        <v>249</v>
      </c>
      <c r="B91" s="5" t="s">
        <v>251</v>
      </c>
      <c r="C91" s="22">
        <v>0</v>
      </c>
      <c r="D91" s="22">
        <v>0</v>
      </c>
      <c r="E91" s="21" t="s">
        <v>234</v>
      </c>
      <c r="F91" s="22">
        <v>2775.1260000000002</v>
      </c>
      <c r="G91" s="21">
        <f t="shared" si="3"/>
        <v>0</v>
      </c>
    </row>
    <row r="92" spans="1:7" ht="15.75" x14ac:dyDescent="0.25">
      <c r="A92" s="25" t="s">
        <v>77</v>
      </c>
      <c r="B92" s="7" t="s">
        <v>61</v>
      </c>
      <c r="C92" s="20">
        <f>C93</f>
        <v>35947.4</v>
      </c>
      <c r="D92" s="20">
        <f>D93</f>
        <v>17030.5</v>
      </c>
      <c r="E92" s="21">
        <f t="shared" si="2"/>
        <v>47.376166287408822</v>
      </c>
      <c r="F92" s="20">
        <f>F93</f>
        <v>20652.629999999997</v>
      </c>
      <c r="G92" s="21">
        <f t="shared" si="3"/>
        <v>82.461652583714525</v>
      </c>
    </row>
    <row r="93" spans="1:7" ht="15.75" x14ac:dyDescent="0.25">
      <c r="A93" s="25" t="s">
        <v>181</v>
      </c>
      <c r="B93" s="7" t="s">
        <v>182</v>
      </c>
      <c r="C93" s="31">
        <f>SUM(C94:C109)</f>
        <v>35947.4</v>
      </c>
      <c r="D93" s="31">
        <f>SUM(D94:D109)</f>
        <v>17030.5</v>
      </c>
      <c r="E93" s="21">
        <f t="shared" si="2"/>
        <v>47.376166287408822</v>
      </c>
      <c r="F93" s="31">
        <f>SUM(F94:F109)</f>
        <v>20652.629999999997</v>
      </c>
      <c r="G93" s="21">
        <f t="shared" si="3"/>
        <v>82.461652583714525</v>
      </c>
    </row>
    <row r="94" spans="1:7" ht="75" x14ac:dyDescent="0.25">
      <c r="A94" s="28" t="s">
        <v>181</v>
      </c>
      <c r="B94" s="5" t="s">
        <v>183</v>
      </c>
      <c r="C94" s="22">
        <v>3621.7</v>
      </c>
      <c r="D94" s="22">
        <v>310.39999999999998</v>
      </c>
      <c r="E94" s="21" t="s">
        <v>234</v>
      </c>
      <c r="F94" s="22">
        <v>0</v>
      </c>
      <c r="G94" s="21" t="s">
        <v>234</v>
      </c>
    </row>
    <row r="95" spans="1:7" ht="90" x14ac:dyDescent="0.25">
      <c r="A95" s="28" t="s">
        <v>181</v>
      </c>
      <c r="B95" s="5" t="s">
        <v>184</v>
      </c>
      <c r="C95" s="22">
        <v>610.70000000000005</v>
      </c>
      <c r="D95" s="22">
        <v>0</v>
      </c>
      <c r="E95" s="21" t="s">
        <v>234</v>
      </c>
      <c r="F95" s="22">
        <v>0</v>
      </c>
      <c r="G95" s="21" t="s">
        <v>234</v>
      </c>
    </row>
    <row r="96" spans="1:7" ht="75" x14ac:dyDescent="0.25">
      <c r="A96" s="28" t="s">
        <v>181</v>
      </c>
      <c r="B96" s="5" t="s">
        <v>185</v>
      </c>
      <c r="C96" s="22">
        <v>600</v>
      </c>
      <c r="D96" s="22">
        <v>600</v>
      </c>
      <c r="E96" s="21" t="s">
        <v>234</v>
      </c>
      <c r="F96" s="22">
        <v>300</v>
      </c>
      <c r="G96" s="23" t="s">
        <v>234</v>
      </c>
    </row>
    <row r="97" spans="1:7" ht="75" x14ac:dyDescent="0.25">
      <c r="A97" s="28" t="s">
        <v>181</v>
      </c>
      <c r="B97" s="5" t="s">
        <v>186</v>
      </c>
      <c r="C97" s="22">
        <v>50.1</v>
      </c>
      <c r="D97" s="22">
        <v>50.1</v>
      </c>
      <c r="E97" s="23">
        <f t="shared" si="2"/>
        <v>100</v>
      </c>
      <c r="F97" s="22">
        <v>89.2</v>
      </c>
      <c r="G97" s="23">
        <f t="shared" si="3"/>
        <v>56.165919282511211</v>
      </c>
    </row>
    <row r="98" spans="1:7" ht="60" x14ac:dyDescent="0.25">
      <c r="A98" s="28" t="s">
        <v>181</v>
      </c>
      <c r="B98" s="5" t="s">
        <v>187</v>
      </c>
      <c r="C98" s="22">
        <v>388.9</v>
      </c>
      <c r="D98" s="22">
        <v>0</v>
      </c>
      <c r="E98" s="21" t="s">
        <v>234</v>
      </c>
      <c r="F98" s="22">
        <v>0</v>
      </c>
      <c r="G98" s="23" t="s">
        <v>234</v>
      </c>
    </row>
    <row r="99" spans="1:7" ht="75" x14ac:dyDescent="0.25">
      <c r="A99" s="28" t="s">
        <v>181</v>
      </c>
      <c r="B99" s="5" t="s">
        <v>188</v>
      </c>
      <c r="C99" s="22">
        <v>3662</v>
      </c>
      <c r="D99" s="22">
        <v>1445.8</v>
      </c>
      <c r="E99" s="23">
        <f t="shared" si="2"/>
        <v>39.481157837247402</v>
      </c>
      <c r="F99" s="22">
        <v>678.4</v>
      </c>
      <c r="G99" s="23">
        <f t="shared" si="3"/>
        <v>213.1191037735849</v>
      </c>
    </row>
    <row r="100" spans="1:7" ht="90" x14ac:dyDescent="0.25">
      <c r="A100" s="28" t="s">
        <v>181</v>
      </c>
      <c r="B100" s="43" t="s">
        <v>243</v>
      </c>
      <c r="C100" s="22">
        <v>0</v>
      </c>
      <c r="D100" s="22">
        <v>0</v>
      </c>
      <c r="E100" s="23">
        <v>0</v>
      </c>
      <c r="F100" s="39">
        <v>583.6</v>
      </c>
      <c r="G100" s="21">
        <f t="shared" si="3"/>
        <v>0</v>
      </c>
    </row>
    <row r="101" spans="1:7" ht="110.25" x14ac:dyDescent="0.25">
      <c r="A101" s="28" t="s">
        <v>181</v>
      </c>
      <c r="B101" s="12" t="s">
        <v>189</v>
      </c>
      <c r="C101" s="22">
        <v>491.2</v>
      </c>
      <c r="D101" s="22">
        <v>100</v>
      </c>
      <c r="E101" s="21" t="s">
        <v>234</v>
      </c>
      <c r="F101" s="22">
        <v>0</v>
      </c>
      <c r="G101" s="21" t="s">
        <v>234</v>
      </c>
    </row>
    <row r="102" spans="1:7" ht="90" x14ac:dyDescent="0.25">
      <c r="A102" s="28" t="s">
        <v>181</v>
      </c>
      <c r="B102" s="5" t="s">
        <v>190</v>
      </c>
      <c r="C102" s="32">
        <v>6000</v>
      </c>
      <c r="D102" s="32">
        <v>0</v>
      </c>
      <c r="E102" s="21" t="s">
        <v>234</v>
      </c>
      <c r="F102" s="32">
        <v>0</v>
      </c>
      <c r="G102" s="21" t="s">
        <v>234</v>
      </c>
    </row>
    <row r="103" spans="1:7" ht="90" x14ac:dyDescent="0.25">
      <c r="A103" s="28" t="s">
        <v>181</v>
      </c>
      <c r="B103" s="5" t="s">
        <v>191</v>
      </c>
      <c r="C103" s="22">
        <v>8439</v>
      </c>
      <c r="D103" s="22">
        <v>0</v>
      </c>
      <c r="E103" s="21" t="s">
        <v>234</v>
      </c>
      <c r="F103" s="22">
        <v>0</v>
      </c>
      <c r="G103" s="21" t="s">
        <v>234</v>
      </c>
    </row>
    <row r="104" spans="1:7" ht="75" x14ac:dyDescent="0.25">
      <c r="A104" s="28" t="s">
        <v>181</v>
      </c>
      <c r="B104" s="5" t="s">
        <v>192</v>
      </c>
      <c r="C104" s="22">
        <v>5729.5</v>
      </c>
      <c r="D104" s="22">
        <v>3415.2</v>
      </c>
      <c r="E104" s="23">
        <f t="shared" si="2"/>
        <v>59.607295575530152</v>
      </c>
      <c r="F104" s="22">
        <f>119.9+761.02+131.14+1964.04</f>
        <v>2976.1</v>
      </c>
      <c r="G104" s="21">
        <f t="shared" si="3"/>
        <v>114.75420852793926</v>
      </c>
    </row>
    <row r="105" spans="1:7" ht="75" x14ac:dyDescent="0.25">
      <c r="A105" s="28" t="s">
        <v>181</v>
      </c>
      <c r="B105" s="5" t="s">
        <v>193</v>
      </c>
      <c r="C105" s="22">
        <v>4727.5</v>
      </c>
      <c r="D105" s="22">
        <v>1062.4000000000001</v>
      </c>
      <c r="E105" s="21" t="s">
        <v>234</v>
      </c>
      <c r="F105" s="22">
        <f>1181.88+2085.67</f>
        <v>3267.55</v>
      </c>
      <c r="G105" s="21" t="s">
        <v>234</v>
      </c>
    </row>
    <row r="106" spans="1:7" ht="90" x14ac:dyDescent="0.25">
      <c r="A106" s="28" t="s">
        <v>181</v>
      </c>
      <c r="B106" s="5" t="s">
        <v>194</v>
      </c>
      <c r="C106" s="22">
        <v>636.79999999999995</v>
      </c>
      <c r="D106" s="22">
        <v>489.8</v>
      </c>
      <c r="E106" s="23">
        <f t="shared" si="2"/>
        <v>76.915829145728651</v>
      </c>
      <c r="F106" s="22">
        <v>0</v>
      </c>
      <c r="G106" s="21" t="s">
        <v>234</v>
      </c>
    </row>
    <row r="107" spans="1:7" ht="75" x14ac:dyDescent="0.25">
      <c r="A107" s="28" t="s">
        <v>181</v>
      </c>
      <c r="B107" s="5" t="s">
        <v>195</v>
      </c>
      <c r="C107" s="22">
        <v>650</v>
      </c>
      <c r="D107" s="22">
        <v>487.4</v>
      </c>
      <c r="E107" s="21" t="s">
        <v>234</v>
      </c>
      <c r="F107" s="22">
        <v>0</v>
      </c>
      <c r="G107" s="21" t="s">
        <v>234</v>
      </c>
    </row>
    <row r="108" spans="1:7" ht="15.75" x14ac:dyDescent="0.25">
      <c r="A108" s="28" t="s">
        <v>181</v>
      </c>
      <c r="B108" s="40" t="s">
        <v>242</v>
      </c>
      <c r="C108" s="22">
        <v>0</v>
      </c>
      <c r="D108" s="22">
        <v>9069.4</v>
      </c>
      <c r="E108" s="21"/>
      <c r="F108" s="39">
        <f>3944.5+1378.28+525+6910</f>
        <v>12757.779999999999</v>
      </c>
      <c r="G108" s="21"/>
    </row>
    <row r="109" spans="1:7" ht="75" x14ac:dyDescent="0.25">
      <c r="A109" s="28" t="s">
        <v>181</v>
      </c>
      <c r="B109" s="13" t="s">
        <v>196</v>
      </c>
      <c r="C109" s="22">
        <v>340</v>
      </c>
      <c r="D109" s="22">
        <v>0</v>
      </c>
      <c r="E109" s="21" t="s">
        <v>234</v>
      </c>
      <c r="F109" s="22">
        <v>0</v>
      </c>
      <c r="G109" s="21" t="s">
        <v>234</v>
      </c>
    </row>
    <row r="110" spans="1:7" ht="15.75" x14ac:dyDescent="0.25">
      <c r="A110" s="25" t="s">
        <v>78</v>
      </c>
      <c r="B110" s="7" t="s">
        <v>115</v>
      </c>
      <c r="C110" s="20">
        <f>C111+C122+C126+C128+C120+C124</f>
        <v>200309.9</v>
      </c>
      <c r="D110" s="20">
        <f>D111+D122+D126+D128+D120+D124</f>
        <v>111266.69999999998</v>
      </c>
      <c r="E110" s="21">
        <f t="shared" si="2"/>
        <v>55.547279490429567</v>
      </c>
      <c r="F110" s="20">
        <f>F111+F122+F126+F128+F120+F124</f>
        <v>104031.29</v>
      </c>
      <c r="G110" s="21">
        <f t="shared" si="3"/>
        <v>106.95503247148044</v>
      </c>
    </row>
    <row r="111" spans="1:7" ht="28.5" x14ac:dyDescent="0.25">
      <c r="A111" s="25" t="s">
        <v>79</v>
      </c>
      <c r="B111" s="7" t="s">
        <v>47</v>
      </c>
      <c r="C111" s="20">
        <f>C112</f>
        <v>189422.8</v>
      </c>
      <c r="D111" s="20">
        <f>D112</f>
        <v>104470.9</v>
      </c>
      <c r="E111" s="21">
        <f t="shared" si="2"/>
        <v>55.152230882449203</v>
      </c>
      <c r="F111" s="20">
        <f>F112</f>
        <v>99036.34</v>
      </c>
      <c r="G111" s="21">
        <f t="shared" si="3"/>
        <v>105.48744026687578</v>
      </c>
    </row>
    <row r="112" spans="1:7" ht="28.5" x14ac:dyDescent="0.25">
      <c r="A112" s="25" t="s">
        <v>197</v>
      </c>
      <c r="B112" s="7" t="s">
        <v>198</v>
      </c>
      <c r="C112" s="20">
        <f>SUM(C113:C119)</f>
        <v>189422.8</v>
      </c>
      <c r="D112" s="20">
        <v>104470.9</v>
      </c>
      <c r="E112" s="21">
        <f t="shared" si="2"/>
        <v>55.152230882449203</v>
      </c>
      <c r="F112" s="20">
        <v>99036.34</v>
      </c>
      <c r="G112" s="21">
        <f t="shared" si="3"/>
        <v>105.48744026687578</v>
      </c>
    </row>
    <row r="113" spans="1:7" ht="75" hidden="1" x14ac:dyDescent="0.25">
      <c r="A113" s="28" t="s">
        <v>197</v>
      </c>
      <c r="B113" s="5" t="s">
        <v>80</v>
      </c>
      <c r="C113" s="22">
        <v>177852</v>
      </c>
      <c r="D113" s="22">
        <v>34815</v>
      </c>
      <c r="E113" s="23">
        <f t="shared" si="2"/>
        <v>19.575264826934756</v>
      </c>
      <c r="F113" s="22">
        <v>33840</v>
      </c>
      <c r="G113" s="21">
        <f t="shared" si="3"/>
        <v>102.88120567375887</v>
      </c>
    </row>
    <row r="114" spans="1:7" ht="60" hidden="1" x14ac:dyDescent="0.25">
      <c r="A114" s="28" t="s">
        <v>197</v>
      </c>
      <c r="B114" s="5" t="s">
        <v>116</v>
      </c>
      <c r="C114" s="22">
        <v>7251.5</v>
      </c>
      <c r="D114" s="22">
        <v>1480.8</v>
      </c>
      <c r="E114" s="23">
        <f t="shared" si="2"/>
        <v>20.420602633937808</v>
      </c>
      <c r="F114" s="22">
        <v>1633</v>
      </c>
      <c r="G114" s="21">
        <f t="shared" si="3"/>
        <v>90.679730557256576</v>
      </c>
    </row>
    <row r="115" spans="1:7" ht="75" hidden="1" x14ac:dyDescent="0.25">
      <c r="A115" s="28" t="s">
        <v>197</v>
      </c>
      <c r="B115" s="5" t="s">
        <v>199</v>
      </c>
      <c r="C115" s="22">
        <v>221.6</v>
      </c>
      <c r="D115" s="22">
        <v>65.5</v>
      </c>
      <c r="E115" s="23">
        <f t="shared" si="2"/>
        <v>29.557761732851983</v>
      </c>
      <c r="F115" s="22">
        <v>63</v>
      </c>
      <c r="G115" s="21">
        <f t="shared" si="3"/>
        <v>103.96825396825398</v>
      </c>
    </row>
    <row r="116" spans="1:7" ht="75" hidden="1" x14ac:dyDescent="0.25">
      <c r="A116" s="28" t="s">
        <v>197</v>
      </c>
      <c r="B116" s="13" t="s">
        <v>117</v>
      </c>
      <c r="C116" s="22">
        <v>110.3</v>
      </c>
      <c r="D116" s="22">
        <v>0</v>
      </c>
      <c r="E116" s="23">
        <f t="shared" si="2"/>
        <v>0</v>
      </c>
      <c r="F116" s="22">
        <v>0</v>
      </c>
      <c r="G116" s="21" t="e">
        <f t="shared" si="3"/>
        <v>#DIV/0!</v>
      </c>
    </row>
    <row r="117" spans="1:7" ht="75" hidden="1" x14ac:dyDescent="0.25">
      <c r="A117" s="28" t="s">
        <v>197</v>
      </c>
      <c r="B117" s="13" t="s">
        <v>118</v>
      </c>
      <c r="C117" s="22">
        <v>2063</v>
      </c>
      <c r="D117" s="22">
        <v>2063</v>
      </c>
      <c r="E117" s="23">
        <f t="shared" si="2"/>
        <v>100</v>
      </c>
      <c r="F117" s="22">
        <v>907</v>
      </c>
      <c r="G117" s="21">
        <f t="shared" si="3"/>
        <v>227.45314222712238</v>
      </c>
    </row>
    <row r="118" spans="1:7" ht="15.75" hidden="1" x14ac:dyDescent="0.25">
      <c r="A118" s="28"/>
      <c r="B118" s="13" t="s">
        <v>233</v>
      </c>
      <c r="C118" s="22"/>
      <c r="D118" s="22">
        <v>0</v>
      </c>
      <c r="E118" s="23"/>
      <c r="F118" s="22">
        <v>269.10000000000002</v>
      </c>
      <c r="G118" s="21">
        <f t="shared" si="3"/>
        <v>0</v>
      </c>
    </row>
    <row r="119" spans="1:7" ht="75" hidden="1" x14ac:dyDescent="0.25">
      <c r="A119" s="28" t="s">
        <v>197</v>
      </c>
      <c r="B119" s="13" t="s">
        <v>119</v>
      </c>
      <c r="C119" s="22">
        <v>1924.4</v>
      </c>
      <c r="D119" s="22">
        <v>279.39999999999998</v>
      </c>
      <c r="E119" s="23">
        <f t="shared" si="2"/>
        <v>14.518811057992101</v>
      </c>
      <c r="F119" s="22">
        <v>427</v>
      </c>
      <c r="G119" s="21">
        <f t="shared" si="3"/>
        <v>65.433255269320838</v>
      </c>
    </row>
    <row r="120" spans="1:7" s="6" customFormat="1" ht="42.75" x14ac:dyDescent="0.2">
      <c r="A120" s="25" t="s">
        <v>200</v>
      </c>
      <c r="B120" s="10" t="s">
        <v>201</v>
      </c>
      <c r="C120" s="20">
        <f>C121</f>
        <v>332.5</v>
      </c>
      <c r="D120" s="20">
        <f>D121</f>
        <v>147.69999999999999</v>
      </c>
      <c r="E120" s="21">
        <f t="shared" si="2"/>
        <v>44.421052631578945</v>
      </c>
      <c r="F120" s="20">
        <f>F121</f>
        <v>255.73</v>
      </c>
      <c r="G120" s="21">
        <f t="shared" si="3"/>
        <v>57.756227270949822</v>
      </c>
    </row>
    <row r="121" spans="1:7" ht="45" x14ac:dyDescent="0.25">
      <c r="A121" s="28" t="s">
        <v>202</v>
      </c>
      <c r="B121" s="13" t="s">
        <v>203</v>
      </c>
      <c r="C121" s="22">
        <v>332.5</v>
      </c>
      <c r="D121" s="22">
        <v>147.69999999999999</v>
      </c>
      <c r="E121" s="23">
        <f t="shared" si="2"/>
        <v>44.421052631578945</v>
      </c>
      <c r="F121" s="22">
        <v>255.73</v>
      </c>
      <c r="G121" s="21">
        <f t="shared" si="3"/>
        <v>57.756227270949822</v>
      </c>
    </row>
    <row r="122" spans="1:7" s="6" customFormat="1" ht="42.75" x14ac:dyDescent="0.2">
      <c r="A122" s="25" t="s">
        <v>96</v>
      </c>
      <c r="B122" s="10" t="s">
        <v>97</v>
      </c>
      <c r="C122" s="20">
        <f>C123</f>
        <v>0.4</v>
      </c>
      <c r="D122" s="20">
        <f>D123</f>
        <v>0.4</v>
      </c>
      <c r="E122" s="21" t="s">
        <v>234</v>
      </c>
      <c r="F122" s="20">
        <f>F123</f>
        <v>12.4</v>
      </c>
      <c r="G122" s="21" t="s">
        <v>234</v>
      </c>
    </row>
    <row r="123" spans="1:7" ht="45" x14ac:dyDescent="0.25">
      <c r="A123" s="28" t="s">
        <v>204</v>
      </c>
      <c r="B123" s="13" t="s">
        <v>205</v>
      </c>
      <c r="C123" s="22">
        <v>0.4</v>
      </c>
      <c r="D123" s="22">
        <v>0.4</v>
      </c>
      <c r="E123" s="21" t="s">
        <v>234</v>
      </c>
      <c r="F123" s="22">
        <v>12.4</v>
      </c>
      <c r="G123" s="21" t="s">
        <v>234</v>
      </c>
    </row>
    <row r="124" spans="1:7" s="6" customFormat="1" ht="57" x14ac:dyDescent="0.2">
      <c r="A124" s="25" t="s">
        <v>206</v>
      </c>
      <c r="B124" s="10" t="s">
        <v>207</v>
      </c>
      <c r="C124" s="20">
        <f>C125</f>
        <v>752.4</v>
      </c>
      <c r="D124" s="20">
        <f>D125</f>
        <v>376.2</v>
      </c>
      <c r="E124" s="21">
        <f t="shared" si="2"/>
        <v>50</v>
      </c>
      <c r="F124" s="20">
        <f>F125</f>
        <v>0</v>
      </c>
      <c r="G124" s="21" t="s">
        <v>234</v>
      </c>
    </row>
    <row r="125" spans="1:7" ht="60" x14ac:dyDescent="0.25">
      <c r="A125" s="28" t="s">
        <v>208</v>
      </c>
      <c r="B125" s="13" t="s">
        <v>209</v>
      </c>
      <c r="C125" s="22">
        <v>752.4</v>
      </c>
      <c r="D125" s="22">
        <v>376.2</v>
      </c>
      <c r="E125" s="23">
        <f t="shared" si="2"/>
        <v>50</v>
      </c>
      <c r="F125" s="22">
        <v>0</v>
      </c>
      <c r="G125" s="21" t="s">
        <v>234</v>
      </c>
    </row>
    <row r="126" spans="1:7" s="6" customFormat="1" ht="57" x14ac:dyDescent="0.2">
      <c r="A126" s="25" t="s">
        <v>101</v>
      </c>
      <c r="B126" s="7" t="s">
        <v>120</v>
      </c>
      <c r="C126" s="20">
        <f>C127</f>
        <v>7726.1</v>
      </c>
      <c r="D126" s="20">
        <f>D127</f>
        <v>5210.6000000000004</v>
      </c>
      <c r="E126" s="21">
        <f t="shared" ref="E126:E139" si="4">D126/C126*100</f>
        <v>67.441529361514867</v>
      </c>
      <c r="F126" s="20">
        <f>F127</f>
        <v>3647.02</v>
      </c>
      <c r="G126" s="21">
        <f t="shared" si="3"/>
        <v>142.87281122670018</v>
      </c>
    </row>
    <row r="127" spans="1:7" ht="45" x14ac:dyDescent="0.25">
      <c r="A127" s="24" t="s">
        <v>210</v>
      </c>
      <c r="B127" s="9" t="s">
        <v>211</v>
      </c>
      <c r="C127" s="22">
        <v>7726.1</v>
      </c>
      <c r="D127" s="22">
        <v>5210.6000000000004</v>
      </c>
      <c r="E127" s="23">
        <f t="shared" si="4"/>
        <v>67.441529361514867</v>
      </c>
      <c r="F127" s="22">
        <v>3647.02</v>
      </c>
      <c r="G127" s="21">
        <f t="shared" si="3"/>
        <v>142.87281122670018</v>
      </c>
    </row>
    <row r="128" spans="1:7" s="6" customFormat="1" ht="28.5" x14ac:dyDescent="0.2">
      <c r="A128" s="25" t="s">
        <v>98</v>
      </c>
      <c r="B128" s="14" t="s">
        <v>99</v>
      </c>
      <c r="C128" s="20">
        <f>C129</f>
        <v>2075.6999999999998</v>
      </c>
      <c r="D128" s="20">
        <f>D129</f>
        <v>1060.9000000000001</v>
      </c>
      <c r="E128" s="21">
        <f t="shared" si="4"/>
        <v>51.110468757527592</v>
      </c>
      <c r="F128" s="20">
        <f>F129</f>
        <v>1079.8</v>
      </c>
      <c r="G128" s="21">
        <f t="shared" si="3"/>
        <v>98.249675865901111</v>
      </c>
    </row>
    <row r="129" spans="1:7" ht="30" x14ac:dyDescent="0.25">
      <c r="A129" s="28" t="s">
        <v>212</v>
      </c>
      <c r="B129" s="15" t="s">
        <v>213</v>
      </c>
      <c r="C129" s="22">
        <v>2075.6999999999998</v>
      </c>
      <c r="D129" s="22">
        <v>1060.9000000000001</v>
      </c>
      <c r="E129" s="23">
        <f t="shared" si="4"/>
        <v>51.110468757527592</v>
      </c>
      <c r="F129" s="22">
        <v>1079.8</v>
      </c>
      <c r="G129" s="21">
        <f t="shared" si="3"/>
        <v>98.249675865901111</v>
      </c>
    </row>
    <row r="130" spans="1:7" s="6" customFormat="1" ht="15.75" x14ac:dyDescent="0.2">
      <c r="A130" s="25" t="s">
        <v>81</v>
      </c>
      <c r="B130" s="7" t="s">
        <v>27</v>
      </c>
      <c r="C130" s="20">
        <f>C131</f>
        <v>156.30000000000001</v>
      </c>
      <c r="D130" s="20">
        <f>D131</f>
        <v>156.30000000000001</v>
      </c>
      <c r="E130" s="21">
        <f t="shared" si="4"/>
        <v>100</v>
      </c>
      <c r="F130" s="20">
        <f>F131</f>
        <v>122.08</v>
      </c>
      <c r="G130" s="21">
        <f t="shared" si="3"/>
        <v>128.03079947575361</v>
      </c>
    </row>
    <row r="131" spans="1:7" s="6" customFormat="1" ht="15.75" x14ac:dyDescent="0.2">
      <c r="A131" s="25" t="s">
        <v>82</v>
      </c>
      <c r="B131" s="7" t="s">
        <v>83</v>
      </c>
      <c r="C131" s="20">
        <f>C132</f>
        <v>156.30000000000001</v>
      </c>
      <c r="D131" s="20">
        <f>D132</f>
        <v>156.30000000000001</v>
      </c>
      <c r="E131" s="21">
        <f t="shared" si="4"/>
        <v>100</v>
      </c>
      <c r="F131" s="20">
        <f>F132</f>
        <v>122.08</v>
      </c>
      <c r="G131" s="21">
        <f t="shared" si="3"/>
        <v>128.03079947575361</v>
      </c>
    </row>
    <row r="132" spans="1:7" ht="30" x14ac:dyDescent="0.25">
      <c r="A132" s="28" t="s">
        <v>214</v>
      </c>
      <c r="B132" s="5" t="s">
        <v>215</v>
      </c>
      <c r="C132" s="22">
        <v>156.30000000000001</v>
      </c>
      <c r="D132" s="22">
        <v>156.30000000000001</v>
      </c>
      <c r="E132" s="23">
        <f t="shared" si="4"/>
        <v>100</v>
      </c>
      <c r="F132" s="22">
        <v>122.08</v>
      </c>
      <c r="G132" s="21">
        <f t="shared" si="3"/>
        <v>128.03079947575361</v>
      </c>
    </row>
    <row r="133" spans="1:7" ht="15.75" x14ac:dyDescent="0.25">
      <c r="A133" s="34" t="s">
        <v>227</v>
      </c>
      <c r="B133" s="35" t="s">
        <v>228</v>
      </c>
      <c r="C133" s="36">
        <f>C134</f>
        <v>0</v>
      </c>
      <c r="D133" s="36">
        <f>D134</f>
        <v>-1.6</v>
      </c>
      <c r="E133" s="21" t="s">
        <v>234</v>
      </c>
      <c r="F133" s="36">
        <f>F134</f>
        <v>521.46</v>
      </c>
      <c r="G133" s="21">
        <f t="shared" si="3"/>
        <v>-0.30683082115598515</v>
      </c>
    </row>
    <row r="134" spans="1:7" ht="15.75" x14ac:dyDescent="0.25">
      <c r="A134" s="34" t="s">
        <v>230</v>
      </c>
      <c r="B134" s="35" t="s">
        <v>229</v>
      </c>
      <c r="C134" s="36">
        <f>C135</f>
        <v>0</v>
      </c>
      <c r="D134" s="36">
        <f>D135</f>
        <v>-1.6</v>
      </c>
      <c r="E134" s="21" t="s">
        <v>234</v>
      </c>
      <c r="F134" s="36">
        <f>F135</f>
        <v>521.46</v>
      </c>
      <c r="G134" s="21">
        <f t="shared" si="3"/>
        <v>-0.30683082115598515</v>
      </c>
    </row>
    <row r="135" spans="1:7" ht="25.5" x14ac:dyDescent="0.25">
      <c r="A135" s="37" t="s">
        <v>232</v>
      </c>
      <c r="B135" s="38" t="s">
        <v>231</v>
      </c>
      <c r="C135" s="39">
        <v>0</v>
      </c>
      <c r="D135" s="39">
        <v>-1.6</v>
      </c>
      <c r="E135" s="21" t="s">
        <v>234</v>
      </c>
      <c r="F135" s="39">
        <f>461.46+60</f>
        <v>521.46</v>
      </c>
      <c r="G135" s="21">
        <f t="shared" si="3"/>
        <v>-0.30683082115598515</v>
      </c>
    </row>
    <row r="136" spans="1:7" s="6" customFormat="1" ht="42.75" x14ac:dyDescent="0.2">
      <c r="A136" s="25" t="s">
        <v>224</v>
      </c>
      <c r="B136" s="7" t="s">
        <v>221</v>
      </c>
      <c r="C136" s="20">
        <f>C137</f>
        <v>0</v>
      </c>
      <c r="D136" s="20">
        <f>D137</f>
        <v>-86.8</v>
      </c>
      <c r="E136" s="21" t="s">
        <v>234</v>
      </c>
      <c r="F136" s="20">
        <f>F137</f>
        <v>-668.6</v>
      </c>
      <c r="G136" s="21" t="s">
        <v>234</v>
      </c>
    </row>
    <row r="137" spans="1:7" ht="42.75" x14ac:dyDescent="0.25">
      <c r="A137" s="25" t="s">
        <v>225</v>
      </c>
      <c r="B137" s="7" t="s">
        <v>222</v>
      </c>
      <c r="C137" s="20">
        <f>C138</f>
        <v>0</v>
      </c>
      <c r="D137" s="20">
        <f>D138</f>
        <v>-86.8</v>
      </c>
      <c r="E137" s="21" t="s">
        <v>234</v>
      </c>
      <c r="F137" s="20">
        <f>F138</f>
        <v>-668.6</v>
      </c>
      <c r="G137" s="21" t="s">
        <v>234</v>
      </c>
    </row>
    <row r="138" spans="1:7" ht="45" x14ac:dyDescent="0.25">
      <c r="A138" s="28" t="s">
        <v>226</v>
      </c>
      <c r="B138" s="5" t="s">
        <v>223</v>
      </c>
      <c r="C138" s="22">
        <v>0</v>
      </c>
      <c r="D138" s="22">
        <v>-86.8</v>
      </c>
      <c r="E138" s="21" t="s">
        <v>234</v>
      </c>
      <c r="F138" s="22">
        <v>-668.6</v>
      </c>
      <c r="G138" s="21" t="s">
        <v>234</v>
      </c>
    </row>
    <row r="139" spans="1:7" s="6" customFormat="1" ht="15.75" x14ac:dyDescent="0.2">
      <c r="A139" s="25"/>
      <c r="B139" s="7" t="s">
        <v>20</v>
      </c>
      <c r="C139" s="20">
        <f>C5+C62</f>
        <v>773052.89999999991</v>
      </c>
      <c r="D139" s="20">
        <f>D5+D62</f>
        <v>321435.89999999997</v>
      </c>
      <c r="E139" s="21">
        <f t="shared" si="4"/>
        <v>41.580065219340099</v>
      </c>
      <c r="F139" s="20">
        <f>F5+F62</f>
        <v>274870.70199999999</v>
      </c>
      <c r="G139" s="21">
        <f t="shared" si="3"/>
        <v>116.94076438892347</v>
      </c>
    </row>
    <row r="140" spans="1:7" x14ac:dyDescent="0.25">
      <c r="C140" s="33"/>
      <c r="D140" s="33"/>
      <c r="E140" s="33"/>
      <c r="F140" s="33"/>
      <c r="G140" s="33"/>
    </row>
    <row r="143" spans="1:7" x14ac:dyDescent="0.25">
      <c r="C143" s="33"/>
      <c r="D143" s="33"/>
      <c r="E143" s="33"/>
      <c r="F143" s="33"/>
      <c r="G143" s="33"/>
    </row>
    <row r="144" spans="1:7" x14ac:dyDescent="0.25">
      <c r="B144" s="33"/>
    </row>
    <row r="146" spans="4:7" x14ac:dyDescent="0.25">
      <c r="E146" s="33"/>
      <c r="G146" s="33"/>
    </row>
    <row r="149" spans="4:7" x14ac:dyDescent="0.25">
      <c r="F149" s="41"/>
    </row>
    <row r="156" spans="4:7" x14ac:dyDescent="0.25">
      <c r="D156" s="33"/>
      <c r="E156" s="33"/>
      <c r="F156" s="33"/>
      <c r="G156" s="33"/>
    </row>
  </sheetData>
  <mergeCells count="8">
    <mergeCell ref="F3:F4"/>
    <mergeCell ref="G3:G4"/>
    <mergeCell ref="A1:E1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Доходы2023</vt:lpstr>
      <vt:lpstr>Доходы2023!Область_печати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Суровцева</dc:creator>
  <cp:lastModifiedBy>ИТИБ-2</cp:lastModifiedBy>
  <cp:lastPrinted>2023-04-04T08:17:38Z</cp:lastPrinted>
  <dcterms:created xsi:type="dcterms:W3CDTF">2007-11-09T12:52:16Z</dcterms:created>
  <dcterms:modified xsi:type="dcterms:W3CDTF">2023-07-28T11:26:12Z</dcterms:modified>
</cp:coreProperties>
</file>